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/>
  <bookViews>
    <workbookView xWindow="-105" yWindow="-105" windowWidth="23250" windowHeight="12570"/>
  </bookViews>
  <sheets>
    <sheet name="Planilha Orçamentária" sheetId="6" r:id="rId1"/>
    <sheet name="Memória de Cálculo" sheetId="8" r:id="rId2"/>
    <sheet name="Composições Próprias" sheetId="7" r:id="rId3"/>
    <sheet name="BDI" sheetId="3" r:id="rId4"/>
    <sheet name="Cronograma Físico Financeiro" sheetId="5" r:id="rId5"/>
  </sheets>
  <definedNames>
    <definedName name="_xlnm.Print_Area" localSheetId="3">BDI!$A$1:$K$34</definedName>
    <definedName name="_xlnm.Print_Area" localSheetId="2">'Composições Próprias'!$A$1:$I$32</definedName>
    <definedName name="_xlnm.Print_Area" localSheetId="4">'Cronograma Físico Financeiro'!$A$1:$J$52</definedName>
    <definedName name="_xlnm.Print_Area" localSheetId="1">'Memória de Cálculo'!$A$1:$K$54</definedName>
    <definedName name="_xlnm.Print_Area" localSheetId="0">'Planilha Orçamentária'!$A$1:$J$76</definedName>
    <definedName name="_xlnm.Print_Titles" localSheetId="4">'Cronograma Físico Financeiro'!$1:$8</definedName>
    <definedName name="_xlnm.Print_Titles" localSheetId="0">'Planilha Orçamentária'!$1:$7</definedName>
  </definedNames>
  <calcPr calcId="144525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1" i="5" l="1"/>
  <c r="H11" i="5" s="1"/>
  <c r="G15" i="5"/>
  <c r="H15" i="5" s="1"/>
  <c r="I15" i="5" s="1"/>
  <c r="G19" i="5"/>
  <c r="H19" i="5" s="1"/>
  <c r="I19" i="5" s="1"/>
  <c r="G23" i="5"/>
  <c r="H23" i="5" s="1"/>
  <c r="I23" i="5" s="1"/>
  <c r="G27" i="5"/>
  <c r="H27" i="5" s="1"/>
  <c r="I27" i="5" s="1"/>
  <c r="G31" i="5"/>
  <c r="H31" i="5" s="1"/>
  <c r="I31" i="5" s="1"/>
  <c r="G35" i="5"/>
  <c r="H35" i="5" s="1"/>
  <c r="I35" i="5" s="1"/>
  <c r="G39" i="5"/>
  <c r="H39" i="5" s="1"/>
  <c r="I39" i="5" s="1"/>
  <c r="J25" i="8"/>
  <c r="J17" i="8"/>
  <c r="H24" i="6"/>
  <c r="I24" i="6" s="1"/>
  <c r="E36" i="8"/>
  <c r="J36" i="8" s="1"/>
  <c r="E24" i="8"/>
  <c r="J24" i="8" s="1"/>
  <c r="F45" i="6"/>
  <c r="F32" i="6"/>
  <c r="H45" i="6"/>
  <c r="I45" i="6" s="1"/>
  <c r="H32" i="6"/>
  <c r="B29" i="5"/>
  <c r="H31" i="7"/>
  <c r="H30" i="7"/>
  <c r="H32" i="7" s="1"/>
  <c r="D29" i="7"/>
  <c r="G29" i="7" s="1"/>
  <c r="G32" i="7" s="1"/>
  <c r="G26" i="7"/>
  <c r="H25" i="7"/>
  <c r="H26" i="7" s="1"/>
  <c r="H46" i="6"/>
  <c r="F46" i="6"/>
  <c r="F33" i="6"/>
  <c r="H38" i="6"/>
  <c r="I38" i="6" s="1"/>
  <c r="H10" i="7"/>
  <c r="H11" i="7" s="1"/>
  <c r="G7" i="7"/>
  <c r="G8" i="7"/>
  <c r="G9" i="7"/>
  <c r="G6" i="7"/>
  <c r="H50" i="6"/>
  <c r="F31" i="6"/>
  <c r="F23" i="6"/>
  <c r="F21" i="6"/>
  <c r="F20" i="6"/>
  <c r="F19" i="6"/>
  <c r="F16" i="6"/>
  <c r="E52" i="8"/>
  <c r="D53" i="8" s="1"/>
  <c r="J53" i="8" s="1"/>
  <c r="J50" i="8"/>
  <c r="F49" i="8"/>
  <c r="J49" i="8" s="1"/>
  <c r="E47" i="8"/>
  <c r="J47" i="8" s="1"/>
  <c r="J46" i="8"/>
  <c r="J45" i="8"/>
  <c r="J43" i="8"/>
  <c r="J42" i="8"/>
  <c r="E41" i="8"/>
  <c r="J41" i="8" s="1"/>
  <c r="J40" i="8"/>
  <c r="E39" i="8"/>
  <c r="J39" i="8" s="1"/>
  <c r="E38" i="8"/>
  <c r="J38" i="8" s="1"/>
  <c r="E37" i="8"/>
  <c r="J37" i="8" s="1"/>
  <c r="E35" i="8"/>
  <c r="J35" i="8" s="1"/>
  <c r="J34" i="8"/>
  <c r="J32" i="8"/>
  <c r="D31" i="8"/>
  <c r="J31" i="8" s="1"/>
  <c r="E30" i="8"/>
  <c r="J30" i="8" s="1"/>
  <c r="E29" i="8"/>
  <c r="J29" i="8" s="1"/>
  <c r="J28" i="8"/>
  <c r="J27" i="8"/>
  <c r="J26" i="8"/>
  <c r="E23" i="8"/>
  <c r="J23" i="8" s="1"/>
  <c r="J22" i="8"/>
  <c r="J11" i="8"/>
  <c r="J20" i="8"/>
  <c r="J19" i="8"/>
  <c r="J18" i="8"/>
  <c r="J15" i="8"/>
  <c r="J14" i="8"/>
  <c r="J13" i="8"/>
  <c r="E12" i="8"/>
  <c r="J12" i="8" s="1"/>
  <c r="E10" i="8"/>
  <c r="J10" i="8" s="1"/>
  <c r="J9" i="8"/>
  <c r="J8" i="8"/>
  <c r="J6" i="8"/>
  <c r="J4" i="8"/>
  <c r="H61" i="6"/>
  <c r="I61" i="6" s="1"/>
  <c r="F57" i="6"/>
  <c r="H52" i="6"/>
  <c r="I52" i="6" s="1"/>
  <c r="G21" i="7"/>
  <c r="G20" i="7"/>
  <c r="H15" i="7"/>
  <c r="H14" i="7"/>
  <c r="F51" i="6"/>
  <c r="H51" i="6"/>
  <c r="F39" i="6"/>
  <c r="H40" i="6"/>
  <c r="I40" i="6" s="1"/>
  <c r="H57" i="6"/>
  <c r="H56" i="6"/>
  <c r="F56" i="6"/>
  <c r="H55" i="6"/>
  <c r="I55" i="6" s="1"/>
  <c r="F44" i="6"/>
  <c r="H39" i="6"/>
  <c r="F37" i="6"/>
  <c r="H19" i="7"/>
  <c r="H22" i="7" s="1"/>
  <c r="I32" i="7" l="1"/>
  <c r="J15" i="5"/>
  <c r="J19" i="5"/>
  <c r="J39" i="5"/>
  <c r="I11" i="5"/>
  <c r="J31" i="5"/>
  <c r="J23" i="5"/>
  <c r="J27" i="5"/>
  <c r="J35" i="5"/>
  <c r="I32" i="6"/>
  <c r="I46" i="6"/>
  <c r="J52" i="8"/>
  <c r="I26" i="7"/>
  <c r="G11" i="7"/>
  <c r="I11" i="7" s="1"/>
  <c r="I50" i="6"/>
  <c r="I57" i="6"/>
  <c r="I51" i="6"/>
  <c r="G22" i="7"/>
  <c r="I22" i="7" s="1"/>
  <c r="E16" i="8"/>
  <c r="J16" i="8" s="1"/>
  <c r="H16" i="7"/>
  <c r="I16" i="7" s="1"/>
  <c r="I39" i="6"/>
  <c r="I56" i="6"/>
  <c r="J11" i="5" l="1"/>
  <c r="I58" i="6"/>
  <c r="E29" i="5" s="1"/>
  <c r="F34" i="6"/>
  <c r="F47" i="6"/>
  <c r="B37" i="5"/>
  <c r="B33" i="5"/>
  <c r="B25" i="5"/>
  <c r="B21" i="5"/>
  <c r="B9" i="5"/>
  <c r="H37" i="6"/>
  <c r="I37" i="6" s="1"/>
  <c r="F64" i="6"/>
  <c r="F65" i="6" s="1"/>
  <c r="F48" i="6"/>
  <c r="F35" i="6"/>
  <c r="H36" i="6"/>
  <c r="I36" i="6" s="1"/>
  <c r="H35" i="6"/>
  <c r="H34" i="6"/>
  <c r="H33" i="6"/>
  <c r="I33" i="6" s="1"/>
  <c r="H31" i="6"/>
  <c r="H30" i="6"/>
  <c r="I30" i="6" s="1"/>
  <c r="H27" i="6"/>
  <c r="I27" i="6" s="1"/>
  <c r="H26" i="6"/>
  <c r="I26" i="6" s="1"/>
  <c r="H25" i="6"/>
  <c r="I25" i="6" s="1"/>
  <c r="H23" i="6"/>
  <c r="H65" i="6"/>
  <c r="H64" i="6"/>
  <c r="H60" i="6"/>
  <c r="I60" i="6" s="1"/>
  <c r="I62" i="6" s="1"/>
  <c r="H49" i="6"/>
  <c r="I49" i="6" s="1"/>
  <c r="H48" i="6"/>
  <c r="H47" i="6"/>
  <c r="H44" i="6"/>
  <c r="H43" i="6"/>
  <c r="H22" i="6"/>
  <c r="I22" i="6" s="1"/>
  <c r="H21" i="6"/>
  <c r="I21" i="6" s="1"/>
  <c r="H20" i="6"/>
  <c r="H19" i="6"/>
  <c r="I19" i="6" s="1"/>
  <c r="H18" i="6"/>
  <c r="I18" i="6" s="1"/>
  <c r="H17" i="6"/>
  <c r="H16" i="6"/>
  <c r="I16" i="6" s="1"/>
  <c r="H15" i="6"/>
  <c r="I15" i="6" s="1"/>
  <c r="H12" i="6"/>
  <c r="I12" i="6" s="1"/>
  <c r="H9" i="6"/>
  <c r="I9" i="6" s="1"/>
  <c r="B17" i="5"/>
  <c r="B13" i="5"/>
  <c r="M30" i="5" l="1"/>
  <c r="N30" i="5"/>
  <c r="K31" i="5"/>
  <c r="I23" i="6"/>
  <c r="I65" i="6"/>
  <c r="I64" i="6"/>
  <c r="I48" i="6"/>
  <c r="I44" i="6"/>
  <c r="I35" i="6"/>
  <c r="I31" i="6"/>
  <c r="I34" i="6"/>
  <c r="I47" i="6"/>
  <c r="I43" i="6"/>
  <c r="I20" i="6"/>
  <c r="I17" i="6"/>
  <c r="E33" i="5"/>
  <c r="I10" i="6"/>
  <c r="I13" i="6"/>
  <c r="E13" i="5" s="1"/>
  <c r="J14" i="5" l="1"/>
  <c r="H14" i="5"/>
  <c r="H16" i="5"/>
  <c r="G16" i="5"/>
  <c r="G14" i="5"/>
  <c r="I14" i="5"/>
  <c r="I16" i="5"/>
  <c r="J16" i="5"/>
  <c r="J30" i="5"/>
  <c r="H34" i="5"/>
  <c r="H36" i="5"/>
  <c r="G34" i="5"/>
  <c r="G36" i="5"/>
  <c r="H30" i="5"/>
  <c r="H32" i="5"/>
  <c r="G30" i="5"/>
  <c r="G32" i="5"/>
  <c r="J34" i="5"/>
  <c r="I34" i="5"/>
  <c r="I30" i="5"/>
  <c r="I32" i="5"/>
  <c r="I36" i="5"/>
  <c r="J36" i="5"/>
  <c r="J32" i="5"/>
  <c r="K30" i="5"/>
  <c r="L30" i="5"/>
  <c r="K32" i="5"/>
  <c r="L31" i="5"/>
  <c r="I53" i="6"/>
  <c r="E25" i="5" s="1"/>
  <c r="I41" i="6"/>
  <c r="E21" i="5" s="1"/>
  <c r="E9" i="5"/>
  <c r="K14" i="5"/>
  <c r="L14" i="5"/>
  <c r="M14" i="5"/>
  <c r="N14" i="5"/>
  <c r="K34" i="5"/>
  <c r="L34" i="5"/>
  <c r="M34" i="5"/>
  <c r="N34" i="5"/>
  <c r="I66" i="6"/>
  <c r="E37" i="5" s="1"/>
  <c r="I28" i="6"/>
  <c r="J38" i="5" l="1"/>
  <c r="I38" i="5"/>
  <c r="H38" i="5"/>
  <c r="G38" i="5"/>
  <c r="H40" i="5"/>
  <c r="G40" i="5"/>
  <c r="I40" i="5"/>
  <c r="J40" i="5"/>
  <c r="G12" i="5"/>
  <c r="J10" i="5"/>
  <c r="H10" i="5"/>
  <c r="G10" i="5"/>
  <c r="I10" i="5"/>
  <c r="H12" i="5"/>
  <c r="I12" i="5"/>
  <c r="J12" i="5"/>
  <c r="J26" i="5"/>
  <c r="H26" i="5"/>
  <c r="H28" i="5"/>
  <c r="G26" i="5"/>
  <c r="G28" i="5"/>
  <c r="I26" i="5"/>
  <c r="I28" i="5"/>
  <c r="J28" i="5"/>
  <c r="H22" i="5"/>
  <c r="H24" i="5"/>
  <c r="J22" i="5"/>
  <c r="I22" i="5"/>
  <c r="G22" i="5"/>
  <c r="G24" i="5"/>
  <c r="I24" i="5"/>
  <c r="J24" i="5"/>
  <c r="L32" i="5"/>
  <c r="M31" i="5"/>
  <c r="M32" i="5" s="1"/>
  <c r="L10" i="5"/>
  <c r="N10" i="5"/>
  <c r="M10" i="5"/>
  <c r="K10" i="5"/>
  <c r="I67" i="6"/>
  <c r="J24" i="6" s="1"/>
  <c r="N26" i="5"/>
  <c r="L26" i="5"/>
  <c r="M26" i="5"/>
  <c r="K26" i="5"/>
  <c r="M38" i="5"/>
  <c r="N38" i="5"/>
  <c r="K38" i="5"/>
  <c r="L38" i="5"/>
  <c r="K22" i="5"/>
  <c r="L22" i="5"/>
  <c r="M22" i="5"/>
  <c r="N22" i="5"/>
  <c r="E17" i="5"/>
  <c r="J18" i="5" l="1"/>
  <c r="J42" i="5" s="1"/>
  <c r="J41" i="5" s="1"/>
  <c r="H18" i="5"/>
  <c r="H42" i="5" s="1"/>
  <c r="H20" i="5"/>
  <c r="I18" i="5"/>
  <c r="I42" i="5" s="1"/>
  <c r="I41" i="5" s="1"/>
  <c r="G18" i="5"/>
  <c r="G20" i="5"/>
  <c r="I20" i="5"/>
  <c r="J20" i="5"/>
  <c r="G42" i="5"/>
  <c r="J32" i="6"/>
  <c r="J45" i="6"/>
  <c r="N31" i="5"/>
  <c r="N32" i="5" s="1"/>
  <c r="J38" i="6"/>
  <c r="J46" i="6"/>
  <c r="J50" i="6"/>
  <c r="J61" i="6"/>
  <c r="J57" i="6"/>
  <c r="J52" i="6"/>
  <c r="J56" i="6"/>
  <c r="J40" i="6"/>
  <c r="J51" i="6"/>
  <c r="J39" i="6"/>
  <c r="J55" i="6"/>
  <c r="E41" i="5"/>
  <c r="K18" i="5"/>
  <c r="K42" i="5" s="1"/>
  <c r="L18" i="5"/>
  <c r="L42" i="5" s="1"/>
  <c r="M18" i="5"/>
  <c r="M42" i="5" s="1"/>
  <c r="N18" i="5"/>
  <c r="N42" i="5" s="1"/>
  <c r="K19" i="5"/>
  <c r="K39" i="5"/>
  <c r="K11" i="5"/>
  <c r="K35" i="5"/>
  <c r="K23" i="5"/>
  <c r="K27" i="5"/>
  <c r="K15" i="5"/>
  <c r="J37" i="6"/>
  <c r="J35" i="6"/>
  <c r="J36" i="6"/>
  <c r="J33" i="6"/>
  <c r="J31" i="6"/>
  <c r="J30" i="6"/>
  <c r="J34" i="6"/>
  <c r="J26" i="6"/>
  <c r="J27" i="6"/>
  <c r="J23" i="6"/>
  <c r="J25" i="6"/>
  <c r="J49" i="6"/>
  <c r="J20" i="6"/>
  <c r="J64" i="6"/>
  <c r="J21" i="6"/>
  <c r="J44" i="6"/>
  <c r="J22" i="6"/>
  <c r="J9" i="6"/>
  <c r="J60" i="6"/>
  <c r="J47" i="6"/>
  <c r="J12" i="6"/>
  <c r="J16" i="6"/>
  <c r="J15" i="6"/>
  <c r="J18" i="6"/>
  <c r="J65" i="6"/>
  <c r="J19" i="6"/>
  <c r="J48" i="6"/>
  <c r="J17" i="6"/>
  <c r="J43" i="6"/>
  <c r="G22" i="3"/>
  <c r="G21" i="3"/>
  <c r="H41" i="5" l="1"/>
  <c r="H43" i="5" s="1"/>
  <c r="H44" i="5" s="1"/>
  <c r="G41" i="5"/>
  <c r="G43" i="5" s="1"/>
  <c r="G44" i="5" s="1"/>
  <c r="N41" i="5"/>
  <c r="K41" i="5"/>
  <c r="L41" i="5"/>
  <c r="M41" i="5"/>
  <c r="L11" i="5"/>
  <c r="K12" i="5"/>
  <c r="L15" i="5"/>
  <c r="K16" i="5"/>
  <c r="K36" i="5"/>
  <c r="L35" i="5"/>
  <c r="K24" i="5"/>
  <c r="L23" i="5"/>
  <c r="L39" i="5"/>
  <c r="K40" i="5"/>
  <c r="K28" i="5"/>
  <c r="L27" i="5"/>
  <c r="L19" i="5"/>
  <c r="K20" i="5"/>
  <c r="I43" i="5" l="1"/>
  <c r="M15" i="5"/>
  <c r="L16" i="5"/>
  <c r="M23" i="5"/>
  <c r="L24" i="5"/>
  <c r="M35" i="5"/>
  <c r="L36" i="5"/>
  <c r="M39" i="5"/>
  <c r="L40" i="5"/>
  <c r="M19" i="5"/>
  <c r="L20" i="5"/>
  <c r="M27" i="5"/>
  <c r="L28" i="5"/>
  <c r="M11" i="5"/>
  <c r="L12" i="5"/>
  <c r="I44" i="5" l="1"/>
  <c r="J43" i="5"/>
  <c r="J44" i="5" s="1"/>
  <c r="N19" i="5"/>
  <c r="N20" i="5" s="1"/>
  <c r="M20" i="5"/>
  <c r="N39" i="5"/>
  <c r="N40" i="5" s="1"/>
  <c r="M40" i="5"/>
  <c r="N35" i="5"/>
  <c r="N36" i="5" s="1"/>
  <c r="M36" i="5"/>
  <c r="N11" i="5"/>
  <c r="N12" i="5" s="1"/>
  <c r="M12" i="5"/>
  <c r="N23" i="5"/>
  <c r="N24" i="5" s="1"/>
  <c r="M24" i="5"/>
  <c r="M28" i="5"/>
  <c r="N27" i="5"/>
  <c r="N28" i="5" s="1"/>
  <c r="N15" i="5"/>
  <c r="N16" i="5" s="1"/>
  <c r="M16" i="5"/>
  <c r="K43" i="5" l="1"/>
  <c r="K44" i="5" s="1"/>
  <c r="L43" i="5" l="1"/>
  <c r="M43" i="5" s="1"/>
  <c r="N43" i="5" s="1"/>
  <c r="N44" i="5" s="1"/>
  <c r="M44" i="5" l="1"/>
  <c r="L44" i="5"/>
</calcChain>
</file>

<file path=xl/sharedStrings.xml><?xml version="1.0" encoding="utf-8"?>
<sst xmlns="http://schemas.openxmlformats.org/spreadsheetml/2006/main" count="597" uniqueCount="254">
  <si>
    <t>ITEM</t>
  </si>
  <si>
    <t>CÓDIGO</t>
  </si>
  <si>
    <t>BANCO</t>
  </si>
  <si>
    <t>DESCRIÇÃO</t>
  </si>
  <si>
    <t>UNID.</t>
  </si>
  <si>
    <t>QUANT.</t>
  </si>
  <si>
    <t>VALOR UNIT. (R$)</t>
  </si>
  <si>
    <t>TOTAL</t>
  </si>
  <si>
    <t>%</t>
  </si>
  <si>
    <t>VALOR UNIT. C/ BDI (R$)</t>
  </si>
  <si>
    <t>SERVIÇOS PRELIMINARES</t>
  </si>
  <si>
    <t>1.1</t>
  </si>
  <si>
    <t>Placa de obra</t>
  </si>
  <si>
    <t>m²</t>
  </si>
  <si>
    <t>Remoção de telhas de fibrocimento, de forma manual, sem reaproveitamento</t>
  </si>
  <si>
    <t>SINAPI</t>
  </si>
  <si>
    <t>Remoção de trama de madeira do telhado</t>
  </si>
  <si>
    <t>ADMINISTRAÇÃO LOCAL</t>
  </si>
  <si>
    <t>h</t>
  </si>
  <si>
    <t>SERVIÇOS FINAIS</t>
  </si>
  <si>
    <t>7.1</t>
  </si>
  <si>
    <t>2.1</t>
  </si>
  <si>
    <t>3.1</t>
  </si>
  <si>
    <t>3.2</t>
  </si>
  <si>
    <t>3.3</t>
  </si>
  <si>
    <t>Limpeza final de obra</t>
  </si>
  <si>
    <t>Carga manual de entulho</t>
  </si>
  <si>
    <t>C1628</t>
  </si>
  <si>
    <t>SEINFRA</t>
  </si>
  <si>
    <t>Subtotal Item 1</t>
  </si>
  <si>
    <t>Subtotal Item 2</t>
  </si>
  <si>
    <t>Subtotal Item 3</t>
  </si>
  <si>
    <t>Trama de madeira composta por terças para telhados de 2 águas para telha ondulada de fibrocimento</t>
  </si>
  <si>
    <t>Telhamento com telha ondulada de fibrocimento, e = 6 mm</t>
  </si>
  <si>
    <t>4.1</t>
  </si>
  <si>
    <t>4.2</t>
  </si>
  <si>
    <t>4.3</t>
  </si>
  <si>
    <t>4.4</t>
  </si>
  <si>
    <t>4.5</t>
  </si>
  <si>
    <t>Subtotal Item 4</t>
  </si>
  <si>
    <t>un</t>
  </si>
  <si>
    <t>Imunização de madeiramento para cobertura utilizando cupinicida incolor, 2 demãos</t>
  </si>
  <si>
    <t>m³</t>
  </si>
  <si>
    <t>Subtotal Item 7</t>
  </si>
  <si>
    <t>4.6</t>
  </si>
  <si>
    <t>Cumeeira para telha de fibrocimento</t>
  </si>
  <si>
    <t>m</t>
  </si>
  <si>
    <t>5.2</t>
  </si>
  <si>
    <t>5.1</t>
  </si>
  <si>
    <t>Calha em chapa de aço galvanizado #24 desenvolvimento até 50 cm</t>
  </si>
  <si>
    <t>TOTAL COM BDI</t>
  </si>
  <si>
    <t>Local:                                                                                                                                                                                                        Data:</t>
  </si>
  <si>
    <t>Responsável Técnico</t>
  </si>
  <si>
    <t>João Pedro Melo de Almeida</t>
  </si>
  <si>
    <t>Engenheiro Civil</t>
  </si>
  <si>
    <t>CREA: RS235965</t>
  </si>
  <si>
    <t>PREFEITURA MUNICIPAL DO RIO GRANDE
Secretaria de Município da Educação</t>
  </si>
  <si>
    <r>
      <rPr>
        <b/>
        <sz val="7"/>
        <rFont val="Arial"/>
        <family val="2"/>
      </rPr>
      <t>Nº TC/CR</t>
    </r>
  </si>
  <si>
    <r>
      <rPr>
        <b/>
        <sz val="7"/>
        <rFont val="Arial"/>
        <family val="2"/>
      </rPr>
      <t>OBRA</t>
    </r>
  </si>
  <si>
    <r>
      <rPr>
        <b/>
        <sz val="7"/>
        <rFont val="Arial"/>
        <family val="2"/>
      </rPr>
      <t>TIPO DE OBRA DO EMPREENDIMENTO</t>
    </r>
  </si>
  <si>
    <r>
      <rPr>
        <b/>
        <sz val="7"/>
        <rFont val="Arial"/>
        <family val="2"/>
      </rPr>
      <t>DESONERAÇÃO</t>
    </r>
  </si>
  <si>
    <r>
      <rPr>
        <sz val="6.5"/>
        <rFont val="Arial"/>
        <family val="2"/>
      </rPr>
      <t>Construção e Reforma de Edifícios</t>
    </r>
  </si>
  <si>
    <r>
      <rPr>
        <sz val="7"/>
        <rFont val="Arial"/>
        <family val="2"/>
      </rPr>
      <t>Sim</t>
    </r>
  </si>
  <si>
    <r>
      <rPr>
        <sz val="6.5"/>
        <rFont val="Arial"/>
        <family val="2"/>
      </rPr>
      <t>Conforme legislação tributária municipal, definir estimativa de percentual da base de cálculo para o ISS:</t>
    </r>
  </si>
  <si>
    <r>
      <rPr>
        <sz val="6.5"/>
        <rFont val="Arial"/>
        <family val="2"/>
      </rPr>
      <t>Sobre a base de cálculo, definir a respectiva alíquota do ISS (entre 2% e 5%):</t>
    </r>
  </si>
  <si>
    <r>
      <rPr>
        <b/>
        <sz val="8"/>
        <rFont val="Arial"/>
        <family val="2"/>
      </rPr>
      <t>Itens</t>
    </r>
  </si>
  <si>
    <r>
      <rPr>
        <b/>
        <sz val="8"/>
        <rFont val="Arial"/>
        <family val="2"/>
      </rPr>
      <t>Siglas</t>
    </r>
  </si>
  <si>
    <r>
      <rPr>
        <b/>
        <sz val="8"/>
        <rFont val="Arial"/>
        <family val="2"/>
      </rPr>
      <t>% Adotado</t>
    </r>
  </si>
  <si>
    <r>
      <rPr>
        <b/>
        <sz val="8"/>
        <rFont val="Arial"/>
        <family val="2"/>
      </rPr>
      <t>Situação</t>
    </r>
  </si>
  <si>
    <r>
      <rPr>
        <b/>
        <sz val="8"/>
        <rFont val="Arial"/>
        <family val="2"/>
      </rPr>
      <t>Intervalo de admissibilidade</t>
    </r>
  </si>
  <si>
    <r>
      <rPr>
        <b/>
        <sz val="8"/>
        <rFont val="Arial"/>
        <family val="2"/>
      </rPr>
      <t>1º Quartil</t>
    </r>
  </si>
  <si>
    <r>
      <rPr>
        <b/>
        <sz val="8"/>
        <rFont val="Arial"/>
        <family val="2"/>
      </rPr>
      <t>Médio</t>
    </r>
  </si>
  <si>
    <r>
      <rPr>
        <b/>
        <sz val="7"/>
        <rFont val="Arial"/>
        <family val="2"/>
      </rPr>
      <t>3º Quartil</t>
    </r>
  </si>
  <si>
    <r>
      <rPr>
        <sz val="7"/>
        <rFont val="Arial"/>
        <family val="2"/>
      </rPr>
      <t>Administração Central</t>
    </r>
  </si>
  <si>
    <r>
      <rPr>
        <sz val="8"/>
        <rFont val="Arial"/>
        <family val="2"/>
      </rPr>
      <t>AC</t>
    </r>
  </si>
  <si>
    <r>
      <rPr>
        <b/>
        <sz val="8"/>
        <rFont val="Arial"/>
        <family val="2"/>
      </rPr>
      <t>-</t>
    </r>
  </si>
  <si>
    <r>
      <rPr>
        <sz val="7"/>
        <rFont val="Arial"/>
        <family val="2"/>
      </rPr>
      <t>Seguro e Garantia</t>
    </r>
  </si>
  <si>
    <r>
      <rPr>
        <sz val="8"/>
        <rFont val="Arial"/>
        <family val="2"/>
      </rPr>
      <t>SG</t>
    </r>
  </si>
  <si>
    <r>
      <rPr>
        <sz val="7"/>
        <rFont val="Arial"/>
        <family val="2"/>
      </rPr>
      <t>Risco</t>
    </r>
  </si>
  <si>
    <r>
      <rPr>
        <sz val="8"/>
        <rFont val="Arial"/>
        <family val="2"/>
      </rPr>
      <t>R</t>
    </r>
  </si>
  <si>
    <r>
      <rPr>
        <sz val="7"/>
        <rFont val="Arial"/>
        <family val="2"/>
      </rPr>
      <t>Despesas Financeiras</t>
    </r>
  </si>
  <si>
    <r>
      <rPr>
        <sz val="8"/>
        <rFont val="Arial"/>
        <family val="2"/>
      </rPr>
      <t>DF</t>
    </r>
  </si>
  <si>
    <r>
      <rPr>
        <sz val="7"/>
        <rFont val="Arial"/>
        <family val="2"/>
      </rPr>
      <t>Lucro</t>
    </r>
  </si>
  <si>
    <r>
      <rPr>
        <sz val="8"/>
        <rFont val="Arial"/>
        <family val="2"/>
      </rPr>
      <t>L</t>
    </r>
  </si>
  <si>
    <r>
      <rPr>
        <sz val="7"/>
        <rFont val="Arial"/>
        <family val="2"/>
      </rPr>
      <t>Tributos (impostos COFINS 3%, e  PIS 0,65%)</t>
    </r>
  </si>
  <si>
    <r>
      <rPr>
        <sz val="8"/>
        <rFont val="Arial"/>
        <family val="2"/>
      </rPr>
      <t>CP</t>
    </r>
  </si>
  <si>
    <r>
      <rPr>
        <sz val="7"/>
        <rFont val="Arial"/>
        <family val="2"/>
      </rPr>
      <t>Tributos (ISS, variável de acordo com o município)</t>
    </r>
  </si>
  <si>
    <r>
      <rPr>
        <sz val="8"/>
        <rFont val="Arial"/>
        <family val="2"/>
      </rPr>
      <t>ISS</t>
    </r>
  </si>
  <si>
    <r>
      <rPr>
        <sz val="7"/>
        <rFont val="Arial"/>
        <family val="2"/>
      </rPr>
      <t>Tributos (Contribuição Previdenciária - 0% ou 4,5%, conforme Lei 12.844/2013 - Desoneração)</t>
    </r>
  </si>
  <si>
    <r>
      <rPr>
        <sz val="8"/>
        <rFont val="Arial"/>
        <family val="2"/>
      </rPr>
      <t>CPRB</t>
    </r>
  </si>
  <si>
    <r>
      <rPr>
        <sz val="8"/>
        <color rgb="FF008000"/>
        <rFont val="Arial"/>
        <family val="2"/>
      </rPr>
      <t>OK</t>
    </r>
  </si>
  <si>
    <r>
      <rPr>
        <sz val="7"/>
        <rFont val="Arial"/>
        <family val="2"/>
      </rPr>
      <t>BDI SEM desoneração (Fórmula Acórdão TCU)</t>
    </r>
  </si>
  <si>
    <r>
      <rPr>
        <sz val="8"/>
        <rFont val="Arial"/>
        <family val="2"/>
      </rPr>
      <t>BDI PAD</t>
    </r>
  </si>
  <si>
    <r>
      <rPr>
        <b/>
        <sz val="8"/>
        <rFont val="Arial"/>
        <family val="2"/>
      </rPr>
      <t>BDI COM desoneração</t>
    </r>
  </si>
  <si>
    <r>
      <rPr>
        <b/>
        <sz val="8"/>
        <rFont val="Arial"/>
        <family val="2"/>
      </rPr>
      <t>BDI DES</t>
    </r>
  </si>
  <si>
    <r>
      <rPr>
        <sz val="7"/>
        <rFont val="Arial"/>
        <family val="2"/>
      </rPr>
      <t>Os valores de BDI foram calculados com o emprego da fórmula:</t>
    </r>
  </si>
  <si>
    <r>
      <rPr>
        <sz val="8.5"/>
        <rFont val="Arial"/>
        <family val="2"/>
      </rPr>
      <t>Declaro para os devidos fins que, conforme legislação tributária municipal, a base de cálculo para Construção e Reforma de Edifícios, é de 60%, com a respectiva alíquota de 3%.</t>
    </r>
  </si>
  <si>
    <r>
      <rPr>
        <sz val="8.5"/>
        <rFont val="Arial"/>
        <family val="2"/>
      </rPr>
      <t>Declaro para os devidos fins que o regime de Contribuição Previdenciária sobre a Receita Bruta adotado para elaboração do orçamento foi COM Desoneração, e que esta é a alternativa mais adequada para a Administração Pública.</t>
    </r>
  </si>
  <si>
    <t xml:space="preserve">                                                                                   </t>
  </si>
  <si>
    <t xml:space="preserve">Responsável Técnico        </t>
  </si>
  <si>
    <t>Responsável Tomador</t>
  </si>
  <si>
    <t>Nome:</t>
  </si>
  <si>
    <t>Título:</t>
  </si>
  <si>
    <t>CREA:</t>
  </si>
  <si>
    <t>RS235965</t>
  </si>
  <si>
    <t>CRONOGRAMA FÍSICO FINANCEIRO</t>
  </si>
  <si>
    <t>VALOR TOTAL (R$)</t>
  </si>
  <si>
    <t>PARCELA</t>
  </si>
  <si>
    <t>Parcela (%)</t>
  </si>
  <si>
    <t>Acumulado (%)</t>
  </si>
  <si>
    <t>Acumulado (R$)</t>
  </si>
  <si>
    <t>3.4</t>
  </si>
  <si>
    <t>3.5</t>
  </si>
  <si>
    <t>3.6</t>
  </si>
  <si>
    <t>3.7</t>
  </si>
  <si>
    <t>3.8</t>
  </si>
  <si>
    <t>3.9</t>
  </si>
  <si>
    <t>4.7</t>
  </si>
  <si>
    <t>4.8</t>
  </si>
  <si>
    <t>4.9</t>
  </si>
  <si>
    <t>5.3</t>
  </si>
  <si>
    <t>5.4</t>
  </si>
  <si>
    <t>5.6</t>
  </si>
  <si>
    <t>5.7</t>
  </si>
  <si>
    <t>5.8</t>
  </si>
  <si>
    <t>5.9</t>
  </si>
  <si>
    <t>3.10</t>
  </si>
  <si>
    <t>5.10</t>
  </si>
  <si>
    <t>4.10</t>
  </si>
  <si>
    <t>Parcela (R$)</t>
  </si>
  <si>
    <t>Engenheiro Civil de obra pleno</t>
  </si>
  <si>
    <t>Reforma na cobertura da EMEF Navegantes</t>
  </si>
  <si>
    <t>OBJETO: REFORMA NA COBERTURA DA EMEF NAVEGANTES</t>
  </si>
  <si>
    <t>PAVILHÃO COZINHA/ÁREA DE SERVIÇO</t>
  </si>
  <si>
    <t>3.11</t>
  </si>
  <si>
    <t>3.12</t>
  </si>
  <si>
    <t>3.13</t>
  </si>
  <si>
    <t>Eletroduto flexível corrugado DN 20 mm</t>
  </si>
  <si>
    <t>Cabo de cobre flexível isolado, 1,5 mm², anti-chama 450/750 V - fornecimento e instalação</t>
  </si>
  <si>
    <t>Luminária tiplo plafon em plástico, de sobrepor, com 1 lâmpada de 15W - fornecimento e instalação</t>
  </si>
  <si>
    <t>CALHAS</t>
  </si>
  <si>
    <t>5.5</t>
  </si>
  <si>
    <t>Subtotal Item 5</t>
  </si>
  <si>
    <t>6.1</t>
  </si>
  <si>
    <t>Subtotal Item 6</t>
  </si>
  <si>
    <t>7.2</t>
  </si>
  <si>
    <t>SEMANA 1</t>
  </si>
  <si>
    <t>SEMANA 2</t>
  </si>
  <si>
    <t>SEMANA 3</t>
  </si>
  <si>
    <t>SEMANA 4</t>
  </si>
  <si>
    <t>SEMANA 5</t>
  </si>
  <si>
    <t>SEMANA 6</t>
  </si>
  <si>
    <t>SEMANA 7</t>
  </si>
  <si>
    <t>SEMANA 8</t>
  </si>
  <si>
    <t>Rio Grande - RS                                                                                                                                                                                       18 de janeiro de 2022.</t>
  </si>
  <si>
    <r>
      <rPr>
        <b/>
        <sz val="7"/>
        <rFont val="Arial"/>
        <family val="2"/>
      </rPr>
      <t xml:space="preserve">LOCAL DA OBRA: </t>
    </r>
    <r>
      <rPr>
        <sz val="7"/>
        <rFont val="Arial"/>
        <family val="2"/>
      </rPr>
      <t>Rua Vasco da Gama, 301, Navegantes– Rio Grande/RS</t>
    </r>
  </si>
  <si>
    <t>COMPOSIÇÕES PRÓPRIAS</t>
  </si>
  <si>
    <t>Item</t>
  </si>
  <si>
    <t>Código das composições</t>
  </si>
  <si>
    <t>Descrição</t>
  </si>
  <si>
    <t>Consumo</t>
  </si>
  <si>
    <t>Unid.</t>
  </si>
  <si>
    <t>Custos Unit. (R$)</t>
  </si>
  <si>
    <t>Custos do item</t>
  </si>
  <si>
    <t>Material</t>
  </si>
  <si>
    <t>Mão de obra</t>
  </si>
  <si>
    <t>total</t>
  </si>
  <si>
    <t>Composição Própria</t>
  </si>
  <si>
    <t>Sinapi - C -88316</t>
  </si>
  <si>
    <t>Servente com encargos complementares</t>
  </si>
  <si>
    <t>total da  composição</t>
  </si>
  <si>
    <t>Sinapi - I -3989</t>
  </si>
  <si>
    <t>Sinapi -C - 88273</t>
  </si>
  <si>
    <t>Marceneiro com encargos complementares</t>
  </si>
  <si>
    <t>Total da composição</t>
  </si>
  <si>
    <t>Madeira nativa/regional serrada aplainada</t>
  </si>
  <si>
    <t>Instalação de luminária com reaproveitamento</t>
  </si>
  <si>
    <t>Eletricista com encargos complementares</t>
  </si>
  <si>
    <t>Auxiliar de eletricista com encargos complementares</t>
  </si>
  <si>
    <t>kg</t>
  </si>
  <si>
    <t>Cotação</t>
  </si>
  <si>
    <t>MEMÓRIA DE CÁLCULO EMEE MARIA LUCIA LUZZARDI</t>
  </si>
  <si>
    <t>Unidade</t>
  </si>
  <si>
    <t>Quant.</t>
  </si>
  <si>
    <t>Área</t>
  </si>
  <si>
    <t>Comprim.</t>
  </si>
  <si>
    <t>Altura</t>
  </si>
  <si>
    <t>Largura</t>
  </si>
  <si>
    <t>Fator correção (reapr.)</t>
  </si>
  <si>
    <t>Total</t>
  </si>
  <si>
    <t>OBS.</t>
  </si>
  <si>
    <t>Área de projeção</t>
  </si>
  <si>
    <t>Execução de rufos metálicas em chapa galvanizada</t>
  </si>
  <si>
    <t>Instalação de luminárias com reaproveitamento</t>
  </si>
  <si>
    <t>Remoção de forro de madeira sem reaproveitamento</t>
  </si>
  <si>
    <t>Forro de PVC, liso, para ambientes comerciais</t>
  </si>
  <si>
    <t>4.11</t>
  </si>
  <si>
    <t>ALPENDRE</t>
  </si>
  <si>
    <t>8.1</t>
  </si>
  <si>
    <t>8.2</t>
  </si>
  <si>
    <t>Remoção de pilares de madeira do alpendre, sem reaproveitamento</t>
  </si>
  <si>
    <t>Pilar seção 10x10 cm - madeira de lei</t>
  </si>
  <si>
    <t>6.2</t>
  </si>
  <si>
    <t>6.3</t>
  </si>
  <si>
    <t>Fechamento lateral do telhado com "passarinheira"</t>
  </si>
  <si>
    <t>CP01</t>
  </si>
  <si>
    <t>COMPOSIÇÃO PRÓPRIA</t>
  </si>
  <si>
    <t>CP02</t>
  </si>
  <si>
    <t>Passarinheira Proteção Placa Fechada Telha Fibrocimento Amianto Ondulada 6mm Cinza</t>
  </si>
  <si>
    <t>Parafuso para fixação</t>
  </si>
  <si>
    <t>Sinapi - I - 13246</t>
  </si>
  <si>
    <t>CP03</t>
  </si>
  <si>
    <t>CP04</t>
  </si>
  <si>
    <t>Pintura de acabamento, esmalte sintético acetinado em madeira, 2 demãos, cor azul</t>
  </si>
  <si>
    <t>Rio Grande/RS, 18 de maio de 2022.</t>
  </si>
  <si>
    <t>1 h por dia</t>
  </si>
  <si>
    <t>CALHAS E RUFOS</t>
  </si>
  <si>
    <t>Remoção de forro sem reaproveitamento</t>
  </si>
  <si>
    <t>Área da cozinha, área de serviço, lavabo e sala de aula 06</t>
  </si>
  <si>
    <t>Fabricação e instalação de tesoura interna de madeira, vão de 8 m, para telha ondulada de fibrocimento, incluso içamento</t>
  </si>
  <si>
    <t>Área das salas de aula: 01, 02, 03 e 04</t>
  </si>
  <si>
    <t>Área das salas de aula: 01, 02 e 03</t>
  </si>
  <si>
    <t>Área da sala de aula 04</t>
  </si>
  <si>
    <t>Metragem linear da parede</t>
  </si>
  <si>
    <t>Área das salas: direção, supervisão, sala de aula 07, sanitários, biblioteca e lab. de informática</t>
  </si>
  <si>
    <t>Águas furtadas e área de serviço</t>
  </si>
  <si>
    <t>Parede de divisa com o vizinho - Pav. Da direção</t>
  </si>
  <si>
    <t>Estimativa</t>
  </si>
  <si>
    <t>Forro em réguas de PVC, frisado, para ambientes comerciais, inclusive estrutura de fixação</t>
  </si>
  <si>
    <t>Forro em réguas de PVC, frisado, para ambientes comerciais, com reaproveitamento (apenas instalação)</t>
  </si>
  <si>
    <t>Sinapi - I - 39443</t>
  </si>
  <si>
    <t>Sinapi - I - 40547</t>
  </si>
  <si>
    <t>Sinapi - I - 40552</t>
  </si>
  <si>
    <t>Sinapi - I - 43131</t>
  </si>
  <si>
    <t>Sinapi - C - 88278</t>
  </si>
  <si>
    <t>Parafuso dry wall, em aço zincado, cabeça lemtilha e ponta broca (LB), largura 4,2 mm, comprimento 13 mm</t>
  </si>
  <si>
    <t>Parafuso zincado, autobrocante, flangeado, 4,2 mm x 19 mm</t>
  </si>
  <si>
    <t>Parafuso, atarrachante, cabeça chata, fenda simples, 1/4 (6,35 mm) x 25 mm</t>
  </si>
  <si>
    <t>Arame galvanizado 6 BWG, d= 5,16 mm (0,157 kg/m) ou 8 BWG, d = 4,19 mm (0,101 kg/m), ou 10 BWG d= 3,40 mm (0,0713 kg/m)</t>
  </si>
  <si>
    <t>Montador de estrutura metálica com encargos complementares</t>
  </si>
  <si>
    <t>cento</t>
  </si>
  <si>
    <t>0,25</t>
  </si>
  <si>
    <t>28,28</t>
  </si>
  <si>
    <t>48,48</t>
  </si>
  <si>
    <t>29,21</t>
  </si>
  <si>
    <t>19,53</t>
  </si>
  <si>
    <t>Trama de madeira composta por terças para telhados de até 2 águas para telha ondulada de fibrocimento</t>
  </si>
  <si>
    <t>Subtotal Item 8</t>
  </si>
  <si>
    <t>Carga manual e remoção de entulho com transporte até 1km em caminhão basculante 6 m³</t>
  </si>
  <si>
    <t>CP05</t>
  </si>
  <si>
    <t>Rio Grande/RS, 18 de maio de 2022</t>
  </si>
  <si>
    <t>PAVILHÃO OESTE</t>
  </si>
  <si>
    <t>PAVILHÃO LESTE</t>
  </si>
  <si>
    <t>Considerando substituição de 25% do madeiramento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</si>
</sst>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&quot;R$&quot;\ #,##0.00"/>
    <numFmt numFmtId="165" formatCode="0.00%;\ \-0.00%;\ \-;\ @"/>
    <numFmt numFmtId="166" formatCode="_(* #,##0.00_);_(* \(#,##0.00\);_(* &quot;-&quot;??_);_(@_)"/>
    <numFmt numFmtId="167" formatCode="0.0"/>
    <numFmt numFmtId="168" formatCode="0.000"/>
  </numFmts>
  <fonts count="27" x14ac:knownFonts="1">
    <font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sz val="11"/>
      <color rgb="FF000000"/>
      <name val="Arial"/>
      <family val="2"/>
    </font>
    <font>
      <sz val="8"/>
      <name val="Calibri"/>
      <family val="2"/>
      <scheme val="minor"/>
    </font>
    <font>
      <sz val="11"/>
      <name val="Arial"/>
      <family val="2"/>
    </font>
    <font>
      <sz val="7"/>
      <name val="Arial"/>
      <family val="2"/>
    </font>
    <font>
      <sz val="8"/>
      <name val="Arial"/>
      <family val="2"/>
    </font>
    <font>
      <b/>
      <sz val="12"/>
      <color theme="1"/>
      <name val="Arial"/>
      <family val="2"/>
    </font>
    <font>
      <sz val="10"/>
      <color rgb="FF000000"/>
      <name val="Times New Roman"/>
      <charset val="204"/>
    </font>
    <font>
      <b/>
      <sz val="9"/>
      <name val="Arial"/>
      <family val="2"/>
    </font>
    <font>
      <b/>
      <sz val="7"/>
      <name val="Arial"/>
      <family val="2"/>
    </font>
    <font>
      <b/>
      <sz val="8.5"/>
      <name val="Arial"/>
      <family val="2"/>
    </font>
    <font>
      <sz val="6.5"/>
      <name val="Arial"/>
      <family val="2"/>
    </font>
    <font>
      <sz val="6.5"/>
      <color rgb="FF000000"/>
      <name val="Arial"/>
      <family val="2"/>
    </font>
    <font>
      <b/>
      <sz val="8"/>
      <name val="Arial"/>
      <family val="2"/>
    </font>
    <font>
      <sz val="10"/>
      <color rgb="FF000000"/>
      <name val="Times New Roman"/>
      <family val="1"/>
    </font>
    <font>
      <sz val="8"/>
      <color rgb="FF000000"/>
      <name val="Arial"/>
      <family val="2"/>
    </font>
    <font>
      <sz val="8"/>
      <color rgb="FF008000"/>
      <name val="Arial"/>
      <family val="2"/>
    </font>
    <font>
      <b/>
      <sz val="8"/>
      <color rgb="FF000000"/>
      <name val="Arial"/>
      <family val="2"/>
    </font>
    <font>
      <sz val="8.5"/>
      <name val="Arial"/>
      <family val="2"/>
    </font>
    <font>
      <sz val="11"/>
      <color theme="1"/>
      <name val="Calibri"/>
      <family val="2"/>
      <scheme val="minor"/>
    </font>
    <font>
      <b/>
      <sz val="11"/>
      <name val="Arial"/>
      <family val="2"/>
    </font>
    <font>
      <sz val="11"/>
      <color indexed="8"/>
      <name val="Arial"/>
      <family val="2"/>
    </font>
    <font>
      <b/>
      <sz val="11"/>
      <color indexed="8"/>
      <name val="Arial"/>
      <family val="2"/>
    </font>
    <font>
      <sz val="10"/>
      <name val="Arial"/>
      <family val="2"/>
    </font>
    <font>
      <b/>
      <sz val="9"/>
      <color indexed="8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rgb="FFFFCC99"/>
      </patternFill>
    </fill>
    <fill>
      <patternFill patternType="solid">
        <fgColor rgb="FFFFFF99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9" fillId="0" borderId="0"/>
    <xf numFmtId="9" fontId="16" fillId="0" borderId="0" applyFont="0" applyFill="0" applyBorder="0" applyAlignment="0" applyProtection="0"/>
    <xf numFmtId="43" fontId="21" fillId="0" borderId="0" applyFont="0" applyFill="0" applyBorder="0" applyAlignment="0" applyProtection="0"/>
    <xf numFmtId="44" fontId="21" fillId="0" borderId="0" applyFont="0" applyFill="0" applyBorder="0" applyAlignment="0" applyProtection="0"/>
    <xf numFmtId="166" fontId="25" fillId="0" borderId="0" applyFont="0" applyFill="0" applyBorder="0" applyAlignment="0" applyProtection="0"/>
  </cellStyleXfs>
  <cellXfs count="237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 vertical="center"/>
    </xf>
    <xf numFmtId="2" fontId="2" fillId="0" borderId="0" xfId="0" applyNumberFormat="1" applyFont="1" applyAlignment="1">
      <alignment horizontal="center"/>
    </xf>
    <xf numFmtId="164" fontId="2" fillId="0" borderId="0" xfId="0" applyNumberFormat="1" applyFont="1" applyAlignment="1">
      <alignment horizontal="center"/>
    </xf>
    <xf numFmtId="10" fontId="2" fillId="0" borderId="0" xfId="0" applyNumberFormat="1" applyFont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10" fontId="1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2" fontId="2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2" fontId="5" fillId="0" borderId="1" xfId="0" applyNumberFormat="1" applyFont="1" applyFill="1" applyBorder="1" applyAlignment="1">
      <alignment horizontal="center" vertical="center"/>
    </xf>
    <xf numFmtId="164" fontId="5" fillId="0" borderId="1" xfId="0" applyNumberFormat="1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left"/>
    </xf>
    <xf numFmtId="0" fontId="2" fillId="0" borderId="1" xfId="0" applyFont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/>
    </xf>
    <xf numFmtId="164" fontId="2" fillId="0" borderId="0" xfId="0" applyNumberFormat="1" applyFont="1" applyBorder="1" applyAlignment="1"/>
    <xf numFmtId="0" fontId="1" fillId="0" borderId="1" xfId="0" applyFont="1" applyBorder="1" applyAlignment="1">
      <alignment horizontal="left" vertical="center"/>
    </xf>
    <xf numFmtId="2" fontId="1" fillId="0" borderId="1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0" fontId="1" fillId="0" borderId="0" xfId="0" applyFont="1"/>
    <xf numFmtId="0" fontId="6" fillId="0" borderId="0" xfId="0" applyFont="1" applyAlignment="1">
      <alignment vertical="center" wrapText="1"/>
    </xf>
    <xf numFmtId="0" fontId="2" fillId="0" borderId="0" xfId="0" applyFont="1" applyAlignment="1">
      <alignment horizontal="center"/>
    </xf>
    <xf numFmtId="0" fontId="1" fillId="2" borderId="1" xfId="0" applyFont="1" applyFill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center"/>
    </xf>
    <xf numFmtId="10" fontId="1" fillId="2" borderId="1" xfId="0" applyNumberFormat="1" applyFont="1" applyFill="1" applyBorder="1" applyAlignment="1">
      <alignment horizontal="center"/>
    </xf>
    <xf numFmtId="0" fontId="9" fillId="0" borderId="0" xfId="1" applyAlignment="1">
      <alignment vertical="top" wrapText="1"/>
    </xf>
    <xf numFmtId="0" fontId="9" fillId="0" borderId="0" xfId="1" applyAlignment="1">
      <alignment horizontal="left" vertical="top"/>
    </xf>
    <xf numFmtId="0" fontId="9" fillId="0" borderId="0" xfId="1" applyAlignment="1">
      <alignment horizontal="left" wrapText="1"/>
    </xf>
    <xf numFmtId="0" fontId="9" fillId="0" borderId="0" xfId="1" applyAlignment="1">
      <alignment horizontal="left" vertical="center" wrapText="1"/>
    </xf>
    <xf numFmtId="0" fontId="15" fillId="0" borderId="13" xfId="1" applyFont="1" applyBorder="1" applyAlignment="1">
      <alignment horizontal="center" vertical="center" wrapText="1"/>
    </xf>
    <xf numFmtId="0" fontId="11" fillId="0" borderId="13" xfId="1" applyFont="1" applyBorder="1" applyAlignment="1">
      <alignment horizontal="center" vertical="center" wrapText="1"/>
    </xf>
    <xf numFmtId="0" fontId="7" fillId="0" borderId="13" xfId="1" applyFont="1" applyBorder="1" applyAlignment="1">
      <alignment horizontal="center" vertical="center" wrapText="1"/>
    </xf>
    <xf numFmtId="10" fontId="17" fillId="4" borderId="13" xfId="2" applyNumberFormat="1" applyFont="1" applyFill="1" applyBorder="1" applyAlignment="1">
      <alignment horizontal="center" vertical="center" shrinkToFit="1"/>
    </xf>
    <xf numFmtId="10" fontId="17" fillId="0" borderId="13" xfId="1" applyNumberFormat="1" applyFont="1" applyBorder="1" applyAlignment="1">
      <alignment horizontal="center" vertical="center" shrinkToFit="1"/>
    </xf>
    <xf numFmtId="10" fontId="17" fillId="4" borderId="13" xfId="1" applyNumberFormat="1" applyFont="1" applyFill="1" applyBorder="1" applyAlignment="1">
      <alignment horizontal="center" vertical="center" shrinkToFit="1"/>
    </xf>
    <xf numFmtId="0" fontId="15" fillId="3" borderId="13" xfId="1" applyFont="1" applyFill="1" applyBorder="1" applyAlignment="1">
      <alignment horizontal="center" vertical="center" wrapText="1"/>
    </xf>
    <xf numFmtId="10" fontId="19" fillId="3" borderId="13" xfId="1" applyNumberFormat="1" applyFont="1" applyFill="1" applyBorder="1" applyAlignment="1">
      <alignment horizontal="center" vertical="center" shrinkToFit="1"/>
    </xf>
    <xf numFmtId="0" fontId="6" fillId="0" borderId="0" xfId="1" applyFont="1" applyAlignment="1">
      <alignment vertical="top" wrapText="1"/>
    </xf>
    <xf numFmtId="0" fontId="9" fillId="0" borderId="0" xfId="1" applyAlignment="1">
      <alignment horizontal="left" vertical="top" wrapText="1"/>
    </xf>
    <xf numFmtId="0" fontId="6" fillId="0" borderId="0" xfId="1" applyFont="1" applyAlignment="1">
      <alignment vertical="center" wrapText="1"/>
    </xf>
    <xf numFmtId="0" fontId="9" fillId="0" borderId="0" xfId="1" applyAlignment="1">
      <alignment horizontal="left" vertical="center"/>
    </xf>
    <xf numFmtId="0" fontId="6" fillId="0" borderId="0" xfId="1" applyFont="1" applyAlignment="1">
      <alignment wrapText="1"/>
    </xf>
    <xf numFmtId="0" fontId="11" fillId="0" borderId="0" xfId="1" applyFont="1" applyAlignment="1">
      <alignment vertical="top" wrapText="1"/>
    </xf>
    <xf numFmtId="0" fontId="15" fillId="0" borderId="3" xfId="1" applyFont="1" applyBorder="1" applyAlignment="1">
      <alignment horizontal="center" vertical="center" wrapText="1"/>
    </xf>
    <xf numFmtId="0" fontId="7" fillId="0" borderId="3" xfId="1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/>
    </xf>
    <xf numFmtId="10" fontId="2" fillId="5" borderId="1" xfId="0" applyNumberFormat="1" applyFont="1" applyFill="1" applyBorder="1" applyAlignment="1">
      <alignment horizontal="center" vertical="center"/>
    </xf>
    <xf numFmtId="164" fontId="2" fillId="5" borderId="1" xfId="0" applyNumberFormat="1" applyFont="1" applyFill="1" applyBorder="1" applyAlignment="1">
      <alignment horizontal="center" vertical="center"/>
    </xf>
    <xf numFmtId="10" fontId="2" fillId="0" borderId="1" xfId="0" applyNumberFormat="1" applyFont="1" applyFill="1" applyBorder="1" applyAlignment="1">
      <alignment horizontal="center" vertical="center"/>
    </xf>
    <xf numFmtId="165" fontId="2" fillId="5" borderId="1" xfId="0" applyNumberFormat="1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 wrapText="1"/>
    </xf>
    <xf numFmtId="0" fontId="2" fillId="0" borderId="0" xfId="0" applyFont="1" applyFill="1"/>
    <xf numFmtId="10" fontId="1" fillId="0" borderId="1" xfId="0" applyNumberFormat="1" applyFont="1" applyFill="1" applyBorder="1" applyAlignment="1">
      <alignment horizontal="center" vertical="center"/>
    </xf>
    <xf numFmtId="165" fontId="2" fillId="0" borderId="1" xfId="0" applyNumberFormat="1" applyFont="1" applyFill="1" applyBorder="1" applyAlignment="1">
      <alignment horizontal="center" vertical="center"/>
    </xf>
    <xf numFmtId="0" fontId="1" fillId="0" borderId="14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/>
    </xf>
    <xf numFmtId="164" fontId="2" fillId="0" borderId="0" xfId="0" applyNumberFormat="1" applyFont="1"/>
    <xf numFmtId="164" fontId="1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2" fillId="0" borderId="0" xfId="0" applyFont="1" applyAlignment="1"/>
    <xf numFmtId="0" fontId="8" fillId="0" borderId="0" xfId="0" applyFont="1" applyBorder="1" applyAlignment="1">
      <alignment vertical="center" wrapText="1"/>
    </xf>
    <xf numFmtId="0" fontId="8" fillId="0" borderId="0" xfId="0" applyFont="1" applyBorder="1" applyAlignment="1">
      <alignment vertical="center"/>
    </xf>
    <xf numFmtId="0" fontId="8" fillId="0" borderId="18" xfId="0" applyFont="1" applyBorder="1" applyAlignment="1">
      <alignment vertical="center"/>
    </xf>
    <xf numFmtId="0" fontId="1" fillId="5" borderId="1" xfId="0" applyFont="1" applyFill="1" applyBorder="1" applyAlignment="1">
      <alignment horizontal="center" vertical="center"/>
    </xf>
    <xf numFmtId="164" fontId="1" fillId="5" borderId="1" xfId="0" applyNumberFormat="1" applyFont="1" applyFill="1" applyBorder="1" applyAlignment="1">
      <alignment horizontal="center" vertical="center"/>
    </xf>
    <xf numFmtId="43" fontId="22" fillId="2" borderId="1" xfId="3" applyFont="1" applyFill="1" applyBorder="1" applyAlignment="1">
      <alignment horizontal="center" vertical="center"/>
    </xf>
    <xf numFmtId="0" fontId="5" fillId="6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3" fillId="0" borderId="1" xfId="0" applyFont="1" applyBorder="1" applyAlignment="1">
      <alignment horizontal="left" vertical="center"/>
    </xf>
    <xf numFmtId="2" fontId="23" fillId="0" borderId="1" xfId="0" applyNumberFormat="1" applyFont="1" applyBorder="1" applyAlignment="1">
      <alignment horizontal="center" vertical="center"/>
    </xf>
    <xf numFmtId="0" fontId="23" fillId="0" borderId="1" xfId="0" applyFont="1" applyBorder="1" applyAlignment="1">
      <alignment horizontal="center" vertical="center"/>
    </xf>
    <xf numFmtId="164" fontId="23" fillId="0" borderId="1" xfId="0" applyNumberFormat="1" applyFont="1" applyBorder="1" applyAlignment="1">
      <alignment horizontal="center" vertical="center"/>
    </xf>
    <xf numFmtId="164" fontId="23" fillId="0" borderId="1" xfId="4" applyNumberFormat="1" applyFont="1" applyBorder="1" applyAlignment="1">
      <alignment horizontal="center" vertical="center"/>
    </xf>
    <xf numFmtId="0" fontId="22" fillId="0" borderId="1" xfId="0" applyFont="1" applyBorder="1" applyAlignment="1">
      <alignment horizontal="center" vertical="center"/>
    </xf>
    <xf numFmtId="2" fontId="24" fillId="0" borderId="1" xfId="0" applyNumberFormat="1" applyFont="1" applyBorder="1" applyAlignment="1">
      <alignment horizontal="center" vertical="center"/>
    </xf>
    <xf numFmtId="0" fontId="24" fillId="0" borderId="1" xfId="0" applyFont="1" applyBorder="1" applyAlignment="1">
      <alignment horizontal="center" vertical="center"/>
    </xf>
    <xf numFmtId="164" fontId="24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 wrapText="1"/>
    </xf>
    <xf numFmtId="2" fontId="5" fillId="0" borderId="1" xfId="3" applyNumberFormat="1" applyFont="1" applyFill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/>
    </xf>
    <xf numFmtId="164" fontId="5" fillId="0" borderId="1" xfId="3" applyNumberFormat="1" applyFont="1" applyFill="1" applyBorder="1" applyAlignment="1">
      <alignment horizontal="center" vertical="center"/>
    </xf>
    <xf numFmtId="164" fontId="5" fillId="0" borderId="1" xfId="3" applyNumberFormat="1" applyFont="1" applyFill="1" applyBorder="1" applyAlignment="1">
      <alignment horizontal="center" vertical="center" wrapText="1"/>
    </xf>
    <xf numFmtId="0" fontId="23" fillId="0" borderId="1" xfId="0" applyFont="1" applyBorder="1"/>
    <xf numFmtId="49" fontId="22" fillId="0" borderId="1" xfId="0" applyNumberFormat="1" applyFont="1" applyBorder="1" applyAlignment="1">
      <alignment horizontal="left"/>
    </xf>
    <xf numFmtId="2" fontId="22" fillId="0" borderId="1" xfId="5" applyNumberFormat="1" applyFont="1" applyFill="1" applyBorder="1" applyAlignment="1">
      <alignment horizontal="center" vertical="center"/>
    </xf>
    <xf numFmtId="166" fontId="22" fillId="0" borderId="1" xfId="5" applyFont="1" applyFill="1" applyBorder="1" applyAlignment="1">
      <alignment horizontal="center" vertical="center"/>
    </xf>
    <xf numFmtId="164" fontId="22" fillId="0" borderId="1" xfId="0" applyNumberFormat="1" applyFont="1" applyBorder="1" applyAlignment="1">
      <alignment horizontal="center" vertical="center"/>
    </xf>
    <xf numFmtId="164" fontId="22" fillId="0" borderId="1" xfId="5" applyNumberFormat="1" applyFont="1" applyFill="1" applyBorder="1" applyAlignment="1">
      <alignment horizontal="center" vertical="center"/>
    </xf>
    <xf numFmtId="0" fontId="10" fillId="2" borderId="22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/>
    </xf>
    <xf numFmtId="167" fontId="10" fillId="2" borderId="1" xfId="0" applyNumberFormat="1" applyFont="1" applyFill="1" applyBorder="1" applyAlignment="1">
      <alignment horizontal="center" vertical="center"/>
    </xf>
    <xf numFmtId="0" fontId="10" fillId="2" borderId="23" xfId="0" applyFont="1" applyFill="1" applyBorder="1" applyAlignment="1">
      <alignment horizontal="center" vertical="center"/>
    </xf>
    <xf numFmtId="0" fontId="1" fillId="6" borderId="1" xfId="0" applyFont="1" applyFill="1" applyBorder="1" applyAlignment="1">
      <alignment horizontal="left" vertical="center"/>
    </xf>
    <xf numFmtId="0" fontId="2" fillId="6" borderId="23" xfId="0" applyFont="1" applyFill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2" fillId="6" borderId="22" xfId="0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2" fontId="2" fillId="6" borderId="1" xfId="0" applyNumberFormat="1" applyFont="1" applyFill="1" applyBorder="1" applyAlignment="1">
      <alignment horizontal="center" vertical="center"/>
    </xf>
    <xf numFmtId="2" fontId="1" fillId="6" borderId="1" xfId="0" applyNumberFormat="1" applyFont="1" applyFill="1" applyBorder="1" applyAlignment="1">
      <alignment horizontal="center" vertical="center"/>
    </xf>
    <xf numFmtId="0" fontId="23" fillId="0" borderId="1" xfId="0" applyFont="1" applyBorder="1" applyAlignment="1">
      <alignment horizontal="left" vertical="center" wrapText="1"/>
    </xf>
    <xf numFmtId="0" fontId="2" fillId="0" borderId="23" xfId="0" applyFont="1" applyFill="1" applyBorder="1" applyAlignment="1">
      <alignment horizontal="center" vertical="center"/>
    </xf>
    <xf numFmtId="2" fontId="1" fillId="0" borderId="1" xfId="0" applyNumberFormat="1" applyFont="1" applyFill="1" applyBorder="1" applyAlignment="1">
      <alignment horizontal="center" vertical="center"/>
    </xf>
    <xf numFmtId="0" fontId="2" fillId="0" borderId="23" xfId="0" applyFont="1" applyFill="1" applyBorder="1" applyAlignment="1">
      <alignment horizontal="center" vertical="center" wrapText="1"/>
    </xf>
    <xf numFmtId="168" fontId="23" fillId="0" borderId="1" xfId="0" applyNumberFormat="1" applyFont="1" applyBorder="1" applyAlignment="1">
      <alignment horizontal="center" vertical="center"/>
    </xf>
    <xf numFmtId="0" fontId="2" fillId="0" borderId="22" xfId="0" applyFont="1" applyFill="1" applyBorder="1" applyAlignment="1">
      <alignment horizontal="center" vertical="center"/>
    </xf>
    <xf numFmtId="2" fontId="2" fillId="0" borderId="0" xfId="0" applyNumberFormat="1" applyFont="1" applyBorder="1" applyAlignment="1">
      <alignment horizontal="center" vertical="center"/>
    </xf>
    <xf numFmtId="0" fontId="5" fillId="0" borderId="22" xfId="0" applyFont="1" applyFill="1" applyBorder="1" applyAlignment="1">
      <alignment horizontal="center" vertical="center"/>
    </xf>
    <xf numFmtId="0" fontId="2" fillId="0" borderId="24" xfId="0" applyFont="1" applyFill="1" applyBorder="1" applyAlignment="1">
      <alignment horizontal="center" vertical="center"/>
    </xf>
    <xf numFmtId="0" fontId="2" fillId="0" borderId="25" xfId="0" applyFont="1" applyFill="1" applyBorder="1" applyAlignment="1">
      <alignment horizontal="left" vertical="center" wrapText="1"/>
    </xf>
    <xf numFmtId="0" fontId="2" fillId="0" borderId="25" xfId="0" applyFont="1" applyFill="1" applyBorder="1" applyAlignment="1">
      <alignment horizontal="center" vertical="center"/>
    </xf>
    <xf numFmtId="2" fontId="2" fillId="0" borderId="25" xfId="0" applyNumberFormat="1" applyFont="1" applyFill="1" applyBorder="1" applyAlignment="1">
      <alignment horizontal="center" vertical="center"/>
    </xf>
    <xf numFmtId="2" fontId="1" fillId="0" borderId="25" xfId="0" applyNumberFormat="1" applyFont="1" applyFill="1" applyBorder="1" applyAlignment="1">
      <alignment horizontal="center" vertical="center"/>
    </xf>
    <xf numFmtId="0" fontId="2" fillId="0" borderId="26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3" applyNumberFormat="1" applyFont="1" applyFill="1" applyBorder="1" applyAlignment="1">
      <alignment horizontal="center" vertical="center" wrapText="1"/>
    </xf>
    <xf numFmtId="43" fontId="5" fillId="0" borderId="1" xfId="3" applyFont="1" applyFill="1" applyBorder="1" applyAlignment="1">
      <alignment horizontal="center" vertical="center"/>
    </xf>
    <xf numFmtId="43" fontId="5" fillId="0" borderId="1" xfId="3" applyFont="1" applyFill="1" applyBorder="1" applyAlignment="1">
      <alignment horizontal="center" vertical="center" wrapText="1"/>
    </xf>
    <xf numFmtId="43" fontId="22" fillId="0" borderId="1" xfId="3" applyFont="1" applyFill="1" applyBorder="1" applyAlignment="1">
      <alignment horizontal="center" vertical="center"/>
    </xf>
    <xf numFmtId="0" fontId="2" fillId="0" borderId="1" xfId="0" applyFont="1" applyBorder="1"/>
    <xf numFmtId="43" fontId="5" fillId="2" borderId="23" xfId="3" applyFont="1" applyFill="1" applyBorder="1" applyAlignment="1">
      <alignment horizontal="center" vertical="center"/>
    </xf>
    <xf numFmtId="43" fontId="22" fillId="2" borderId="23" xfId="3" applyFont="1" applyFill="1" applyBorder="1" applyAlignment="1">
      <alignment horizontal="center" vertical="center"/>
    </xf>
    <xf numFmtId="0" fontId="5" fillId="6" borderId="22" xfId="0" quotePrefix="1" applyFont="1" applyFill="1" applyBorder="1" applyAlignment="1">
      <alignment horizontal="center" vertical="center" wrapText="1"/>
    </xf>
    <xf numFmtId="0" fontId="23" fillId="0" borderId="22" xfId="0" applyFont="1" applyBorder="1" applyAlignment="1">
      <alignment horizontal="center" vertical="center"/>
    </xf>
    <xf numFmtId="164" fontId="22" fillId="0" borderId="23" xfId="5" applyNumberFormat="1" applyFont="1" applyFill="1" applyBorder="1" applyAlignment="1">
      <alignment horizontal="center" vertical="center"/>
    </xf>
    <xf numFmtId="0" fontId="22" fillId="0" borderId="22" xfId="0" applyFont="1" applyFill="1" applyBorder="1" applyAlignment="1">
      <alignment horizontal="center" vertical="center"/>
    </xf>
    <xf numFmtId="43" fontId="22" fillId="0" borderId="23" xfId="3" applyFont="1" applyFill="1" applyBorder="1" applyAlignment="1">
      <alignment horizontal="center" vertical="center"/>
    </xf>
    <xf numFmtId="0" fontId="22" fillId="0" borderId="22" xfId="0" applyFont="1" applyBorder="1" applyAlignment="1">
      <alignment horizontal="center" vertical="center"/>
    </xf>
    <xf numFmtId="164" fontId="5" fillId="0" borderId="23" xfId="0" applyNumberFormat="1" applyFont="1" applyBorder="1" applyAlignment="1">
      <alignment horizontal="center" vertical="center"/>
    </xf>
    <xf numFmtId="0" fontId="5" fillId="0" borderId="22" xfId="0" applyFont="1" applyBorder="1" applyAlignment="1">
      <alignment horizontal="center" vertical="center"/>
    </xf>
    <xf numFmtId="164" fontId="23" fillId="0" borderId="23" xfId="0" applyNumberFormat="1" applyFont="1" applyBorder="1" applyAlignment="1">
      <alignment horizontal="center" vertical="center"/>
    </xf>
    <xf numFmtId="164" fontId="24" fillId="0" borderId="23" xfId="0" applyNumberFormat="1" applyFont="1" applyBorder="1" applyAlignment="1">
      <alignment horizontal="center" vertical="center"/>
    </xf>
    <xf numFmtId="0" fontId="2" fillId="0" borderId="22" xfId="0" applyFont="1" applyBorder="1"/>
    <xf numFmtId="0" fontId="2" fillId="0" borderId="23" xfId="0" applyFont="1" applyBorder="1"/>
    <xf numFmtId="0" fontId="23" fillId="0" borderId="24" xfId="0" applyFont="1" applyBorder="1" applyAlignment="1">
      <alignment horizontal="center" vertical="center"/>
    </xf>
    <xf numFmtId="0" fontId="23" fillId="0" borderId="25" xfId="0" applyFont="1" applyBorder="1"/>
    <xf numFmtId="49" fontId="22" fillId="0" borderId="25" xfId="0" applyNumberFormat="1" applyFont="1" applyBorder="1" applyAlignment="1">
      <alignment horizontal="left"/>
    </xf>
    <xf numFmtId="2" fontId="22" fillId="0" borderId="25" xfId="5" applyNumberFormat="1" applyFont="1" applyFill="1" applyBorder="1" applyAlignment="1">
      <alignment horizontal="center" vertical="center"/>
    </xf>
    <xf numFmtId="166" fontId="22" fillId="0" borderId="25" xfId="5" applyFont="1" applyFill="1" applyBorder="1" applyAlignment="1">
      <alignment horizontal="center" vertical="center"/>
    </xf>
    <xf numFmtId="164" fontId="22" fillId="0" borderId="25" xfId="0" applyNumberFormat="1" applyFont="1" applyBorder="1" applyAlignment="1">
      <alignment horizontal="center" vertical="center"/>
    </xf>
    <xf numFmtId="164" fontId="22" fillId="0" borderId="25" xfId="5" applyNumberFormat="1" applyFont="1" applyFill="1" applyBorder="1" applyAlignment="1">
      <alignment horizontal="center" vertical="center"/>
    </xf>
    <xf numFmtId="164" fontId="24" fillId="0" borderId="25" xfId="0" applyNumberFormat="1" applyFont="1" applyBorder="1" applyAlignment="1">
      <alignment horizontal="center" vertical="center"/>
    </xf>
    <xf numFmtId="164" fontId="22" fillId="0" borderId="26" xfId="5" applyNumberFormat="1" applyFont="1" applyFill="1" applyBorder="1" applyAlignment="1">
      <alignment horizontal="center" vertical="center"/>
    </xf>
    <xf numFmtId="10" fontId="1" fillId="5" borderId="1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1" fillId="2" borderId="1" xfId="0" applyFont="1" applyFill="1" applyBorder="1" applyAlignment="1">
      <alignment horizontal="left" vertical="center"/>
    </xf>
    <xf numFmtId="164" fontId="1" fillId="0" borderId="1" xfId="0" applyNumberFormat="1" applyFont="1" applyBorder="1" applyAlignment="1">
      <alignment horizontal="right" vertical="center"/>
    </xf>
    <xf numFmtId="0" fontId="1" fillId="2" borderId="1" xfId="0" applyFont="1" applyFill="1" applyBorder="1" applyAlignment="1">
      <alignment horizontal="right"/>
    </xf>
    <xf numFmtId="0" fontId="5" fillId="0" borderId="0" xfId="0" applyFont="1" applyAlignment="1">
      <alignment horizontal="left" vertical="center" wrapText="1"/>
    </xf>
    <xf numFmtId="164" fontId="1" fillId="0" borderId="1" xfId="0" applyNumberFormat="1" applyFont="1" applyFill="1" applyBorder="1" applyAlignment="1">
      <alignment horizontal="right" vertical="center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8" fillId="0" borderId="15" xfId="0" applyFont="1" applyBorder="1" applyAlignment="1">
      <alignment horizontal="center" vertical="center"/>
    </xf>
    <xf numFmtId="0" fontId="8" fillId="0" borderId="16" xfId="0" applyFont="1" applyBorder="1" applyAlignment="1">
      <alignment horizontal="center" vertical="center"/>
    </xf>
    <xf numFmtId="0" fontId="8" fillId="0" borderId="17" xfId="0" applyFont="1" applyBorder="1" applyAlignment="1">
      <alignment horizontal="center" vertical="center"/>
    </xf>
    <xf numFmtId="0" fontId="26" fillId="2" borderId="19" xfId="0" applyFont="1" applyFill="1" applyBorder="1" applyAlignment="1">
      <alignment horizontal="center" vertical="center"/>
    </xf>
    <xf numFmtId="0" fontId="26" fillId="2" borderId="20" xfId="0" applyFont="1" applyFill="1" applyBorder="1" applyAlignment="1">
      <alignment horizontal="center" vertical="center"/>
    </xf>
    <xf numFmtId="0" fontId="26" fillId="2" borderId="21" xfId="0" applyFont="1" applyFill="1" applyBorder="1" applyAlignment="1">
      <alignment horizontal="center" vertical="center"/>
    </xf>
    <xf numFmtId="0" fontId="23" fillId="6" borderId="1" xfId="0" applyFont="1" applyFill="1" applyBorder="1" applyAlignment="1">
      <alignment horizontal="left" vertical="center"/>
    </xf>
    <xf numFmtId="0" fontId="23" fillId="6" borderId="23" xfId="0" applyFont="1" applyFill="1" applyBorder="1" applyAlignment="1">
      <alignment horizontal="left" vertical="center"/>
    </xf>
    <xf numFmtId="0" fontId="8" fillId="2" borderId="19" xfId="0" applyFont="1" applyFill="1" applyBorder="1" applyAlignment="1">
      <alignment horizontal="center" vertical="center"/>
    </xf>
    <xf numFmtId="0" fontId="8" fillId="2" borderId="20" xfId="0" applyFont="1" applyFill="1" applyBorder="1" applyAlignment="1">
      <alignment horizontal="center" vertical="center"/>
    </xf>
    <xf numFmtId="0" fontId="8" fillId="2" borderId="21" xfId="0" applyFont="1" applyFill="1" applyBorder="1" applyAlignment="1">
      <alignment horizontal="center" vertical="center"/>
    </xf>
    <xf numFmtId="0" fontId="8" fillId="2" borderId="22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8" fillId="2" borderId="23" xfId="0" applyFont="1" applyFill="1" applyBorder="1" applyAlignment="1">
      <alignment horizontal="center" vertical="center"/>
    </xf>
    <xf numFmtId="0" fontId="22" fillId="2" borderId="22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3" applyNumberFormat="1" applyFont="1" applyFill="1" applyBorder="1" applyAlignment="1">
      <alignment horizontal="center" vertical="center" wrapText="1"/>
    </xf>
    <xf numFmtId="2" fontId="5" fillId="2" borderId="1" xfId="0" applyNumberFormat="1" applyFont="1" applyFill="1" applyBorder="1" applyAlignment="1">
      <alignment horizontal="center" vertical="center"/>
    </xf>
    <xf numFmtId="43" fontId="5" fillId="2" borderId="1" xfId="3" applyFont="1" applyFill="1" applyBorder="1" applyAlignment="1">
      <alignment horizontal="center" vertical="center"/>
    </xf>
    <xf numFmtId="43" fontId="5" fillId="2" borderId="1" xfId="3" applyFont="1" applyFill="1" applyBorder="1" applyAlignment="1">
      <alignment horizontal="center" vertical="center" wrapText="1"/>
    </xf>
    <xf numFmtId="0" fontId="6" fillId="0" borderId="0" xfId="1" applyFont="1" applyAlignment="1">
      <alignment horizontal="center" vertical="center" wrapText="1"/>
    </xf>
    <xf numFmtId="0" fontId="6" fillId="0" borderId="0" xfId="1" applyFont="1" applyAlignment="1">
      <alignment horizontal="center" vertical="top" wrapText="1"/>
    </xf>
    <xf numFmtId="0" fontId="11" fillId="0" borderId="0" xfId="1" applyFont="1" applyAlignment="1">
      <alignment horizontal="left" vertical="top" wrapText="1"/>
    </xf>
    <xf numFmtId="0" fontId="6" fillId="0" borderId="0" xfId="1" applyFont="1" applyAlignment="1">
      <alignment horizontal="center" wrapText="1"/>
    </xf>
    <xf numFmtId="0" fontId="20" fillId="0" borderId="3" xfId="1" applyFont="1" applyBorder="1" applyAlignment="1">
      <alignment horizontal="center" vertical="center" wrapText="1"/>
    </xf>
    <xf numFmtId="0" fontId="20" fillId="0" borderId="4" xfId="1" applyFont="1" applyBorder="1" applyAlignment="1">
      <alignment horizontal="center" vertical="center" wrapText="1"/>
    </xf>
    <xf numFmtId="0" fontId="20" fillId="0" borderId="5" xfId="1" applyFont="1" applyBorder="1" applyAlignment="1">
      <alignment horizontal="center" vertical="center" wrapText="1"/>
    </xf>
    <xf numFmtId="0" fontId="6" fillId="0" borderId="2" xfId="1" applyFont="1" applyBorder="1" applyAlignment="1">
      <alignment horizontal="left" vertical="center" wrapText="1"/>
    </xf>
    <xf numFmtId="0" fontId="6" fillId="0" borderId="0" xfId="1" applyFont="1" applyAlignment="1">
      <alignment horizontal="left" vertical="center" wrapText="1"/>
    </xf>
    <xf numFmtId="0" fontId="15" fillId="3" borderId="3" xfId="1" applyFont="1" applyFill="1" applyBorder="1" applyAlignment="1">
      <alignment horizontal="left" vertical="center" wrapText="1"/>
    </xf>
    <xf numFmtId="0" fontId="15" fillId="3" borderId="4" xfId="1" applyFont="1" applyFill="1" applyBorder="1" applyAlignment="1">
      <alignment horizontal="left" vertical="center" wrapText="1"/>
    </xf>
    <xf numFmtId="0" fontId="15" fillId="3" borderId="5" xfId="1" applyFont="1" applyFill="1" applyBorder="1" applyAlignment="1">
      <alignment horizontal="left" vertical="center" wrapText="1"/>
    </xf>
    <xf numFmtId="0" fontId="9" fillId="0" borderId="3" xfId="1" applyBorder="1" applyAlignment="1">
      <alignment horizontal="left" vertical="center" wrapText="1"/>
    </xf>
    <xf numFmtId="0" fontId="9" fillId="0" borderId="4" xfId="1" applyBorder="1" applyAlignment="1">
      <alignment horizontal="left" vertical="center" wrapText="1"/>
    </xf>
    <xf numFmtId="0" fontId="9" fillId="0" borderId="5" xfId="1" applyBorder="1" applyAlignment="1">
      <alignment horizontal="left" vertical="center" wrapText="1"/>
    </xf>
    <xf numFmtId="0" fontId="6" fillId="0" borderId="2" xfId="1" applyFont="1" applyBorder="1" applyAlignment="1">
      <alignment horizontal="center" vertical="center" wrapText="1"/>
    </xf>
    <xf numFmtId="0" fontId="9" fillId="0" borderId="10" xfId="1" applyBorder="1" applyAlignment="1">
      <alignment horizontal="center" vertical="top" wrapText="1"/>
    </xf>
    <xf numFmtId="0" fontId="6" fillId="0" borderId="3" xfId="1" applyFont="1" applyBorder="1" applyAlignment="1">
      <alignment horizontal="left" vertical="center" wrapText="1"/>
    </xf>
    <xf numFmtId="0" fontId="6" fillId="0" borderId="4" xfId="1" applyFont="1" applyBorder="1" applyAlignment="1">
      <alignment horizontal="left" vertical="center" wrapText="1"/>
    </xf>
    <xf numFmtId="0" fontId="6" fillId="0" borderId="5" xfId="1" applyFont="1" applyBorder="1" applyAlignment="1">
      <alignment horizontal="left" vertical="center" wrapText="1"/>
    </xf>
    <xf numFmtId="0" fontId="13" fillId="0" borderId="3" xfId="1" applyFont="1" applyBorder="1" applyAlignment="1">
      <alignment horizontal="left" vertical="top" wrapText="1"/>
    </xf>
    <xf numFmtId="0" fontId="13" fillId="0" borderId="4" xfId="1" applyFont="1" applyBorder="1" applyAlignment="1">
      <alignment horizontal="left" vertical="top" wrapText="1"/>
    </xf>
    <xf numFmtId="0" fontId="13" fillId="0" borderId="5" xfId="1" applyFont="1" applyBorder="1" applyAlignment="1">
      <alignment horizontal="left" vertical="top" wrapText="1"/>
    </xf>
    <xf numFmtId="10" fontId="14" fillId="4" borderId="3" xfId="1" applyNumberFormat="1" applyFont="1" applyFill="1" applyBorder="1" applyAlignment="1">
      <alignment horizontal="center" vertical="top" shrinkToFit="1"/>
    </xf>
    <xf numFmtId="10" fontId="14" fillId="4" borderId="5" xfId="1" applyNumberFormat="1" applyFont="1" applyFill="1" applyBorder="1" applyAlignment="1">
      <alignment horizontal="center" vertical="top" shrinkToFit="1"/>
    </xf>
    <xf numFmtId="0" fontId="15" fillId="0" borderId="6" xfId="1" applyFont="1" applyBorder="1" applyAlignment="1">
      <alignment horizontal="center" vertical="center" wrapText="1"/>
    </xf>
    <xf numFmtId="0" fontId="15" fillId="0" borderId="2" xfId="1" applyFont="1" applyBorder="1" applyAlignment="1">
      <alignment horizontal="center" vertical="center" wrapText="1"/>
    </xf>
    <xf numFmtId="0" fontId="15" fillId="0" borderId="7" xfId="1" applyFont="1" applyBorder="1" applyAlignment="1">
      <alignment horizontal="center" vertical="center" wrapText="1"/>
    </xf>
    <xf numFmtId="0" fontId="15" fillId="0" borderId="9" xfId="1" applyFont="1" applyBorder="1" applyAlignment="1">
      <alignment horizontal="center" vertical="center" wrapText="1"/>
    </xf>
    <xf numFmtId="0" fontId="15" fillId="0" borderId="10" xfId="1" applyFont="1" applyBorder="1" applyAlignment="1">
      <alignment horizontal="center" vertical="center" wrapText="1"/>
    </xf>
    <xf numFmtId="0" fontId="15" fillId="0" borderId="11" xfId="1" applyFont="1" applyBorder="1" applyAlignment="1">
      <alignment horizontal="center" vertical="center" wrapText="1"/>
    </xf>
    <xf numFmtId="0" fontId="15" fillId="0" borderId="8" xfId="1" applyFont="1" applyBorder="1" applyAlignment="1">
      <alignment horizontal="center" vertical="center" wrapText="1"/>
    </xf>
    <xf numFmtId="0" fontId="15" fillId="0" borderId="12" xfId="1" applyFont="1" applyBorder="1" applyAlignment="1">
      <alignment horizontal="center" vertical="center" wrapText="1"/>
    </xf>
    <xf numFmtId="0" fontId="15" fillId="0" borderId="3" xfId="1" applyFont="1" applyBorder="1" applyAlignment="1">
      <alignment horizontal="center" vertical="center" wrapText="1"/>
    </xf>
    <xf numFmtId="0" fontId="15" fillId="0" borderId="4" xfId="1" applyFont="1" applyBorder="1" applyAlignment="1">
      <alignment horizontal="center" vertical="center" wrapText="1"/>
    </xf>
    <xf numFmtId="0" fontId="15" fillId="0" borderId="5" xfId="1" applyFont="1" applyBorder="1" applyAlignment="1">
      <alignment horizontal="center" vertical="center" wrapText="1"/>
    </xf>
    <xf numFmtId="0" fontId="11" fillId="0" borderId="1" xfId="1" applyFont="1" applyBorder="1" applyAlignment="1">
      <alignment horizontal="left" vertical="top" wrapText="1"/>
    </xf>
    <xf numFmtId="0" fontId="11" fillId="0" borderId="1" xfId="1" applyFont="1" applyBorder="1" applyAlignment="1">
      <alignment horizontal="center" vertical="top" wrapText="1"/>
    </xf>
    <xf numFmtId="0" fontId="13" fillId="4" borderId="1" xfId="1" applyFont="1" applyFill="1" applyBorder="1" applyAlignment="1">
      <alignment horizontal="left" vertical="top" wrapText="1"/>
    </xf>
    <xf numFmtId="0" fontId="6" fillId="4" borderId="1" xfId="1" applyFont="1" applyFill="1" applyBorder="1" applyAlignment="1">
      <alignment horizontal="center" vertical="top" wrapText="1"/>
    </xf>
    <xf numFmtId="0" fontId="6" fillId="0" borderId="1" xfId="1" applyFont="1" applyBorder="1" applyAlignment="1">
      <alignment horizontal="left" vertical="center" wrapText="1"/>
    </xf>
    <xf numFmtId="0" fontId="9" fillId="0" borderId="1" xfId="1" applyBorder="1" applyAlignment="1">
      <alignment horizontal="left" vertical="center" wrapText="1"/>
    </xf>
    <xf numFmtId="0" fontId="10" fillId="0" borderId="1" xfId="1" applyFont="1" applyBorder="1" applyAlignment="1">
      <alignment horizontal="center" vertical="center" wrapText="1"/>
    </xf>
    <xf numFmtId="0" fontId="9" fillId="4" borderId="1" xfId="1" applyFill="1" applyBorder="1" applyAlignment="1">
      <alignment horizontal="left" wrapText="1"/>
    </xf>
    <xf numFmtId="0" fontId="12" fillId="4" borderId="1" xfId="1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 wrapText="1"/>
    </xf>
    <xf numFmtId="164" fontId="1" fillId="0" borderId="1" xfId="0" applyNumberFormat="1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/>
    </xf>
    <xf numFmtId="164" fontId="1" fillId="5" borderId="1" xfId="0" applyNumberFormat="1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</cellXfs>
  <cellStyles count="6">
    <cellStyle name="Moeda" xfId="4" builtinId="4"/>
    <cellStyle name="Normal" xfId="0" builtinId="0"/>
    <cellStyle name="Normal 2" xfId="1"/>
    <cellStyle name="Porcentagem 2" xfId="2"/>
    <cellStyle name="Separador de milhares 2" xfId="5"/>
    <cellStyle name="Vírgula" xfId="3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1928193</xdr:colOff>
      <xdr:row>72</xdr:row>
      <xdr:rowOff>0</xdr:rowOff>
    </xdr:from>
    <xdr:ext cx="2197735" cy="6350"/>
    <xdr:sp macro="" textlink="">
      <xdr:nvSpPr>
        <xdr:cNvPr id="2" name="Shape 2">
          <a:extLst>
            <a:ext uri="{FF2B5EF4-FFF2-40B4-BE49-F238E27FC236}">
              <a16:creationId xmlns:a16="http://schemas.microsoft.com/office/drawing/2014/main" xmlns="" id="{2C82E481-4536-44D9-A959-5698307C4C32}"/>
            </a:ext>
          </a:extLst>
        </xdr:cNvPr>
        <xdr:cNvSpPr/>
      </xdr:nvSpPr>
      <xdr:spPr>
        <a:xfrm>
          <a:off x="3547443" y="14211300"/>
          <a:ext cx="2197735" cy="6350"/>
        </a:xfrm>
        <a:custGeom>
          <a:avLst/>
          <a:gdLst/>
          <a:ahLst/>
          <a:cxnLst/>
          <a:rect l="0" t="0" r="0" b="0"/>
          <a:pathLst>
            <a:path w="2197735" h="6350">
              <a:moveTo>
                <a:pt x="2197608" y="0"/>
              </a:moveTo>
              <a:lnTo>
                <a:pt x="0" y="0"/>
              </a:lnTo>
              <a:lnTo>
                <a:pt x="0" y="6095"/>
              </a:lnTo>
              <a:lnTo>
                <a:pt x="2197608" y="6095"/>
              </a:lnTo>
              <a:lnTo>
                <a:pt x="2197608" y="0"/>
              </a:lnTo>
              <a:close/>
            </a:path>
          </a:pathLst>
        </a:custGeom>
        <a:solidFill>
          <a:srgbClr val="000000"/>
        </a:solidFill>
      </xdr:spPr>
    </xdr:sp>
    <xdr:clientData/>
  </xdr:oneCellAnchor>
  <xdr:twoCellAnchor editAs="oneCell">
    <xdr:from>
      <xdr:col>0</xdr:col>
      <xdr:colOff>167640</xdr:colOff>
      <xdr:row>0</xdr:row>
      <xdr:rowOff>167640</xdr:rowOff>
    </xdr:from>
    <xdr:to>
      <xdr:col>3</xdr:col>
      <xdr:colOff>74602</xdr:colOff>
      <xdr:row>4</xdr:row>
      <xdr:rowOff>19636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xmlns="" id="{73C8674E-54EF-45A0-8131-CAF8C09EC0E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38557" b="34958"/>
        <a:stretch>
          <a:fillRect/>
        </a:stretch>
      </xdr:blipFill>
      <xdr:spPr bwMode="auto">
        <a:xfrm>
          <a:off x="167640" y="167640"/>
          <a:ext cx="1933882" cy="566371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8</xdr:col>
      <xdr:colOff>601599</xdr:colOff>
      <xdr:row>0</xdr:row>
      <xdr:rowOff>45720</xdr:rowOff>
    </xdr:from>
    <xdr:to>
      <xdr:col>9</xdr:col>
      <xdr:colOff>57413</xdr:colOff>
      <xdr:row>4</xdr:row>
      <xdr:rowOff>114300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xmlns="" id="{9EE59571-E383-431F-B9ED-E3EE9798C96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64499" y="45720"/>
          <a:ext cx="802079" cy="79248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273269</xdr:colOff>
      <xdr:row>29</xdr:row>
      <xdr:rowOff>383014</xdr:rowOff>
    </xdr:from>
    <xdr:ext cx="2197735" cy="6350"/>
    <xdr:sp macro="" textlink="">
      <xdr:nvSpPr>
        <xdr:cNvPr id="2" name="Shape 2">
          <a:extLst>
            <a:ext uri="{FF2B5EF4-FFF2-40B4-BE49-F238E27FC236}">
              <a16:creationId xmlns:a16="http://schemas.microsoft.com/office/drawing/2014/main" xmlns="" id="{10DB972B-645C-4F72-A72C-E90C88D41499}"/>
            </a:ext>
          </a:extLst>
        </xdr:cNvPr>
        <xdr:cNvSpPr/>
      </xdr:nvSpPr>
      <xdr:spPr>
        <a:xfrm>
          <a:off x="669509" y="7736314"/>
          <a:ext cx="2197735" cy="6350"/>
        </a:xfrm>
        <a:custGeom>
          <a:avLst/>
          <a:gdLst/>
          <a:ahLst/>
          <a:cxnLst/>
          <a:rect l="0" t="0" r="0" b="0"/>
          <a:pathLst>
            <a:path w="2197735" h="6350">
              <a:moveTo>
                <a:pt x="2197608" y="0"/>
              </a:moveTo>
              <a:lnTo>
                <a:pt x="0" y="0"/>
              </a:lnTo>
              <a:lnTo>
                <a:pt x="0" y="6095"/>
              </a:lnTo>
              <a:lnTo>
                <a:pt x="2197608" y="6095"/>
              </a:lnTo>
              <a:lnTo>
                <a:pt x="2197608" y="0"/>
              </a:lnTo>
              <a:close/>
            </a:path>
          </a:pathLst>
        </a:custGeom>
        <a:solidFill>
          <a:srgbClr val="000000"/>
        </a:solidFill>
      </xdr:spPr>
    </xdr:sp>
    <xdr:clientData/>
  </xdr:oneCellAnchor>
  <xdr:twoCellAnchor editAs="oneCell">
    <xdr:from>
      <xdr:col>0</xdr:col>
      <xdr:colOff>66550</xdr:colOff>
      <xdr:row>0</xdr:row>
      <xdr:rowOff>102429</xdr:rowOff>
    </xdr:from>
    <xdr:to>
      <xdr:col>4</xdr:col>
      <xdr:colOff>64825</xdr:colOff>
      <xdr:row>0</xdr:row>
      <xdr:rowOff>539260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xmlns="" id="{5E13BD14-825C-46D2-BEF3-5FAF588B567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38557" b="34958"/>
        <a:stretch>
          <a:fillRect/>
        </a:stretch>
      </xdr:blipFill>
      <xdr:spPr bwMode="auto">
        <a:xfrm>
          <a:off x="66550" y="102429"/>
          <a:ext cx="1585579" cy="436831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10</xdr:col>
      <xdr:colOff>1</xdr:colOff>
      <xdr:row>0</xdr:row>
      <xdr:rowOff>63063</xdr:rowOff>
    </xdr:from>
    <xdr:to>
      <xdr:col>10</xdr:col>
      <xdr:colOff>557859</xdr:colOff>
      <xdr:row>0</xdr:row>
      <xdr:rowOff>583512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xmlns="" id="{5075862B-205E-47B3-84AF-83E530BE380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74081" y="63063"/>
          <a:ext cx="557858" cy="520449"/>
        </a:xfrm>
        <a:prstGeom prst="rect">
          <a:avLst/>
        </a:prstGeom>
        <a:noFill/>
        <a:ln>
          <a:noFill/>
        </a:ln>
      </xdr:spPr>
    </xdr:pic>
    <xdr:clientData/>
  </xdr:twoCellAnchor>
  <xdr:oneCellAnchor>
    <xdr:from>
      <xdr:col>4</xdr:col>
      <xdr:colOff>134817</xdr:colOff>
      <xdr:row>23</xdr:row>
      <xdr:rowOff>90853</xdr:rowOff>
    </xdr:from>
    <xdr:ext cx="2862387" cy="299441"/>
    <xdr:sp macro="" textlink="">
      <xdr:nvSpPr>
        <xdr:cNvPr id="5" name="CaixaDeTexto 4">
          <a:extLst>
            <a:ext uri="{FF2B5EF4-FFF2-40B4-BE49-F238E27FC236}">
              <a16:creationId xmlns:a16="http://schemas.microsoft.com/office/drawing/2014/main" xmlns="" xmlns:a14="http://schemas.microsoft.com/office/drawing/2010/main" xmlns:mc="http://schemas.openxmlformats.org/markup-compatibility/2006" id="{CC097C40-BA83-465C-A3EF-3EB3E25E7E33}"/>
            </a:ext>
          </a:extLst>
        </xdr:cNvPr>
        <xdr:cNvSpPr txBox="1"/>
      </xdr:nvSpPr>
      <xdr:spPr>
        <a:xfrm>
          <a:off x="1948377" y="5302933"/>
          <a:ext cx="2862387" cy="2994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r>
            <a:rPr lang="pt-BR" sz="1200" b="1" i="0" baseline="0">
              <a:solidFill>
                <a:schemeClr val="tx1"/>
              </a:solidFill>
              <a:effectLst/>
              <a:latin typeface="Cambria Math" panose="02040503050406030204" pitchFamily="18" charset="0"/>
              <a:ea typeface="+mn-ea"/>
              <a:cs typeface="+mn-cs"/>
            </a:rPr>
            <a:t>𝑩𝑫𝑰.𝑫𝑬𝑺=</a:t>
          </a:r>
          <a:r>
            <a:rPr lang="pt-BR" sz="1200" b="1" i="0" baseline="0">
              <a:latin typeface="Cambria Math" panose="02040503050406030204" pitchFamily="18" charset="0"/>
            </a:rPr>
            <a:t>(</a:t>
          </a:r>
          <a:r>
            <a:rPr lang="pt-BR" sz="1200" b="1" i="0" baseline="0">
              <a:solidFill>
                <a:schemeClr val="tx1"/>
              </a:solidFill>
              <a:effectLst/>
              <a:latin typeface="Cambria Math" panose="02040503050406030204" pitchFamily="18" charset="0"/>
              <a:ea typeface="+mn-ea"/>
              <a:cs typeface="+mn-cs"/>
            </a:rPr>
            <a:t>(𝟏+𝑨𝑪+𝑺+𝑹+𝑮)^</a:t>
          </a:r>
          <a:r>
            <a:rPr lang="pt-BR" sz="1200" b="1" i="0" baseline="0">
              <a:latin typeface="Cambria Math" panose="02040503050406030204" pitchFamily="18" charset="0"/>
            </a:rPr>
            <a:t>∗</a:t>
          </a:r>
          <a:r>
            <a:rPr lang="pt-BR" sz="1200" b="1" i="0" baseline="0">
              <a:solidFill>
                <a:schemeClr val="tx1"/>
              </a:solidFill>
              <a:effectLst/>
              <a:latin typeface="Cambria Math" panose="02040503050406030204" pitchFamily="18" charset="0"/>
              <a:ea typeface="+mn-ea"/>
              <a:cs typeface="+mn-cs"/>
            </a:rPr>
            <a:t> (𝟏+𝑫𝑭)^∗ (𝟏+𝑳))/(</a:t>
          </a:r>
          <a:r>
            <a:rPr lang="pt-BR" sz="1200" b="1" i="0" baseline="0">
              <a:latin typeface="Cambria Math" panose="02040503050406030204" pitchFamily="18" charset="0"/>
            </a:rPr>
            <a:t>(𝟏−𝑪𝑷−𝑰𝑺𝑺−𝑪𝑹𝑷𝑩))−𝟏 </a:t>
          </a:r>
          <a:endParaRPr lang="pt-BR" sz="1200" b="1" i="1"/>
        </a:p>
      </xdr:txBody>
    </xdr:sp>
    <xdr:clientData/>
  </xdr:oneCellAnchor>
  <xdr:oneCellAnchor>
    <xdr:from>
      <xdr:col>7</xdr:col>
      <xdr:colOff>205154</xdr:colOff>
      <xdr:row>29</xdr:row>
      <xdr:rowOff>306413</xdr:rowOff>
    </xdr:from>
    <xdr:ext cx="2197735" cy="6350"/>
    <xdr:sp macro="" textlink="">
      <xdr:nvSpPr>
        <xdr:cNvPr id="6" name="Shape 2">
          <a:extLst>
            <a:ext uri="{FF2B5EF4-FFF2-40B4-BE49-F238E27FC236}">
              <a16:creationId xmlns:a16="http://schemas.microsoft.com/office/drawing/2014/main" xmlns="" id="{C5F4026F-5139-4278-ACF0-7BD64602F28C}"/>
            </a:ext>
          </a:extLst>
        </xdr:cNvPr>
        <xdr:cNvSpPr/>
      </xdr:nvSpPr>
      <xdr:spPr>
        <a:xfrm>
          <a:off x="3681046" y="7744705"/>
          <a:ext cx="2197735" cy="6350"/>
        </a:xfrm>
        <a:custGeom>
          <a:avLst/>
          <a:gdLst/>
          <a:ahLst/>
          <a:cxnLst/>
          <a:rect l="0" t="0" r="0" b="0"/>
          <a:pathLst>
            <a:path w="2197735" h="6350">
              <a:moveTo>
                <a:pt x="2197608" y="0"/>
              </a:moveTo>
              <a:lnTo>
                <a:pt x="0" y="0"/>
              </a:lnTo>
              <a:lnTo>
                <a:pt x="0" y="6095"/>
              </a:lnTo>
              <a:lnTo>
                <a:pt x="2197608" y="6095"/>
              </a:lnTo>
              <a:lnTo>
                <a:pt x="2197608" y="0"/>
              </a:lnTo>
              <a:close/>
            </a:path>
          </a:pathLst>
        </a:custGeom>
        <a:solidFill>
          <a:srgbClr val="000000"/>
        </a:solidFill>
      </xdr:spPr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156120</xdr:colOff>
      <xdr:row>48</xdr:row>
      <xdr:rowOff>0</xdr:rowOff>
    </xdr:from>
    <xdr:ext cx="2197735" cy="6350"/>
    <xdr:sp macro="" textlink="">
      <xdr:nvSpPr>
        <xdr:cNvPr id="2" name="Shape 2">
          <a:extLst>
            <a:ext uri="{FF2B5EF4-FFF2-40B4-BE49-F238E27FC236}">
              <a16:creationId xmlns:a16="http://schemas.microsoft.com/office/drawing/2014/main" xmlns="" id="{84E62816-9512-4225-8078-1AC9634A34D9}"/>
            </a:ext>
          </a:extLst>
        </xdr:cNvPr>
        <xdr:cNvSpPr/>
      </xdr:nvSpPr>
      <xdr:spPr>
        <a:xfrm>
          <a:off x="4202340" y="8336280"/>
          <a:ext cx="2197735" cy="6350"/>
        </a:xfrm>
        <a:custGeom>
          <a:avLst/>
          <a:gdLst/>
          <a:ahLst/>
          <a:cxnLst/>
          <a:rect l="0" t="0" r="0" b="0"/>
          <a:pathLst>
            <a:path w="2197735" h="6350">
              <a:moveTo>
                <a:pt x="2197608" y="0"/>
              </a:moveTo>
              <a:lnTo>
                <a:pt x="0" y="0"/>
              </a:lnTo>
              <a:lnTo>
                <a:pt x="0" y="6095"/>
              </a:lnTo>
              <a:lnTo>
                <a:pt x="2197608" y="6095"/>
              </a:lnTo>
              <a:lnTo>
                <a:pt x="2197608" y="0"/>
              </a:lnTo>
              <a:close/>
            </a:path>
          </a:pathLst>
        </a:custGeom>
        <a:solidFill>
          <a:srgbClr val="000000"/>
        </a:solidFill>
      </xdr:spPr>
    </xdr:sp>
    <xdr:clientData/>
  </xdr:oneCellAnchor>
  <xdr:twoCellAnchor editAs="oneCell">
    <xdr:from>
      <xdr:col>0</xdr:col>
      <xdr:colOff>167640</xdr:colOff>
      <xdr:row>0</xdr:row>
      <xdr:rowOff>167640</xdr:rowOff>
    </xdr:from>
    <xdr:to>
      <xdr:col>3</xdr:col>
      <xdr:colOff>482272</xdr:colOff>
      <xdr:row>4</xdr:row>
      <xdr:rowOff>10111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xmlns="" id="{A24715FC-F862-4D62-B529-E423DF7D9DC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38557" b="34958"/>
        <a:stretch>
          <a:fillRect/>
        </a:stretch>
      </xdr:blipFill>
      <xdr:spPr bwMode="auto">
        <a:xfrm>
          <a:off x="167640" y="167640"/>
          <a:ext cx="1933882" cy="566371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129258</xdr:colOff>
      <xdr:row>0</xdr:row>
      <xdr:rowOff>74457</xdr:rowOff>
    </xdr:from>
    <xdr:to>
      <xdr:col>9</xdr:col>
      <xdr:colOff>929096</xdr:colOff>
      <xdr:row>4</xdr:row>
      <xdr:rowOff>143037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xmlns="" id="{8D451EE4-BD08-40C4-908C-2A13F864A58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715218" y="74457"/>
          <a:ext cx="799838" cy="76962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24"/>
  <sheetViews>
    <sheetView tabSelected="1" view="pageBreakPreview" zoomScale="70" zoomScaleSheetLayoutView="70" workbookViewId="0">
      <pane ySplit="7" topLeftCell="A44" activePane="bottomLeft" state="frozen"/>
      <selection pane="bottomLeft" activeCell="I67" sqref="I67"/>
    </sheetView>
  </sheetViews>
  <sheetFormatPr defaultColWidth="9.140625" defaultRowHeight="14.25" x14ac:dyDescent="0.2"/>
  <cols>
    <col min="1" max="1" width="5.28515625" style="50" bestFit="1" customWidth="1"/>
    <col min="2" max="2" width="9.28515625" style="2" bestFit="1" customWidth="1"/>
    <col min="3" max="3" width="15.5703125" style="2" customWidth="1"/>
    <col min="4" max="4" width="50.7109375" style="16" customWidth="1"/>
    <col min="5" max="5" width="7.140625" style="50" customWidth="1"/>
    <col min="6" max="6" width="9.140625" style="50" customWidth="1"/>
    <col min="7" max="7" width="13.42578125" style="50" customWidth="1"/>
    <col min="8" max="8" width="14.7109375" style="50" customWidth="1"/>
    <col min="9" max="9" width="20.42578125" style="50" customWidth="1"/>
    <col min="10" max="10" width="9.140625" style="5"/>
    <col min="11" max="11" width="2.7109375" style="1" customWidth="1"/>
    <col min="12" max="12" width="15" style="1" bestFit="1" customWidth="1"/>
    <col min="13" max="13" width="21.7109375" style="1" bestFit="1" customWidth="1"/>
    <col min="14" max="16384" width="9.140625" style="1"/>
  </cols>
  <sheetData>
    <row r="1" spans="1:10" x14ac:dyDescent="0.2">
      <c r="A1" s="162" t="s">
        <v>56</v>
      </c>
      <c r="B1" s="163"/>
      <c r="C1" s="163"/>
      <c r="D1" s="163"/>
      <c r="E1" s="163"/>
      <c r="F1" s="163"/>
      <c r="G1" s="163"/>
      <c r="H1" s="163"/>
      <c r="I1" s="163"/>
      <c r="J1" s="163"/>
    </row>
    <row r="2" spans="1:10" x14ac:dyDescent="0.2">
      <c r="A2" s="163"/>
      <c r="B2" s="163"/>
      <c r="C2" s="163"/>
      <c r="D2" s="163"/>
      <c r="E2" s="163"/>
      <c r="F2" s="163"/>
      <c r="G2" s="163"/>
      <c r="H2" s="163"/>
      <c r="I2" s="163"/>
      <c r="J2" s="163"/>
    </row>
    <row r="3" spans="1:10" x14ac:dyDescent="0.2">
      <c r="A3" s="163"/>
      <c r="B3" s="163"/>
      <c r="C3" s="163"/>
      <c r="D3" s="163"/>
      <c r="E3" s="163"/>
      <c r="F3" s="163"/>
      <c r="G3" s="163"/>
      <c r="H3" s="163"/>
      <c r="I3" s="163"/>
      <c r="J3" s="163"/>
    </row>
    <row r="4" spans="1:10" x14ac:dyDescent="0.2">
      <c r="A4" s="163"/>
      <c r="B4" s="163"/>
      <c r="C4" s="163"/>
      <c r="D4" s="163"/>
      <c r="E4" s="163"/>
      <c r="F4" s="163"/>
      <c r="G4" s="163"/>
      <c r="H4" s="163"/>
      <c r="I4" s="163"/>
      <c r="J4" s="163"/>
    </row>
    <row r="5" spans="1:10" x14ac:dyDescent="0.2">
      <c r="A5" s="163"/>
      <c r="B5" s="163"/>
      <c r="C5" s="163"/>
      <c r="D5" s="163"/>
      <c r="E5" s="163"/>
      <c r="F5" s="163"/>
      <c r="G5" s="163"/>
      <c r="H5" s="163"/>
      <c r="I5" s="163"/>
      <c r="J5" s="163"/>
    </row>
    <row r="6" spans="1:10" ht="15.75" x14ac:dyDescent="0.2">
      <c r="A6" s="164" t="s">
        <v>132</v>
      </c>
      <c r="B6" s="165"/>
      <c r="C6" s="165"/>
      <c r="D6" s="165"/>
      <c r="E6" s="165"/>
      <c r="F6" s="165"/>
      <c r="G6" s="165"/>
      <c r="H6" s="165"/>
      <c r="I6" s="165"/>
      <c r="J6" s="166"/>
    </row>
    <row r="7" spans="1:10" ht="30" x14ac:dyDescent="0.2">
      <c r="A7" s="51" t="s">
        <v>0</v>
      </c>
      <c r="B7" s="51" t="s">
        <v>1</v>
      </c>
      <c r="C7" s="51" t="s">
        <v>2</v>
      </c>
      <c r="D7" s="51" t="s">
        <v>3</v>
      </c>
      <c r="E7" s="51" t="s">
        <v>4</v>
      </c>
      <c r="F7" s="51" t="s">
        <v>5</v>
      </c>
      <c r="G7" s="7" t="s">
        <v>6</v>
      </c>
      <c r="H7" s="7" t="s">
        <v>9</v>
      </c>
      <c r="I7" s="51" t="s">
        <v>7</v>
      </c>
      <c r="J7" s="8" t="s">
        <v>8</v>
      </c>
    </row>
    <row r="8" spans="1:10" ht="15" x14ac:dyDescent="0.2">
      <c r="A8" s="27">
        <v>1</v>
      </c>
      <c r="B8" s="157" t="s">
        <v>10</v>
      </c>
      <c r="C8" s="157"/>
      <c r="D8" s="157"/>
      <c r="E8" s="157"/>
      <c r="F8" s="157"/>
      <c r="G8" s="157"/>
      <c r="H8" s="157"/>
      <c r="I8" s="157"/>
      <c r="J8" s="157"/>
    </row>
    <row r="9" spans="1:10" x14ac:dyDescent="0.2">
      <c r="A9" s="10" t="s">
        <v>11</v>
      </c>
      <c r="B9" s="10">
        <v>74209</v>
      </c>
      <c r="C9" s="10" t="s">
        <v>15</v>
      </c>
      <c r="D9" s="19" t="s">
        <v>12</v>
      </c>
      <c r="E9" s="10" t="s">
        <v>13</v>
      </c>
      <c r="F9" s="11">
        <v>2</v>
      </c>
      <c r="G9" s="15">
        <v>302.44</v>
      </c>
      <c r="H9" s="15">
        <f>ROUND(G9*1.2672,2)</f>
        <v>383.25</v>
      </c>
      <c r="I9" s="15">
        <f>ROUND(F9*H9,2)</f>
        <v>766.5</v>
      </c>
      <c r="J9" s="56">
        <f>I9/$I$67</f>
        <v>6.0162266226622668E-3</v>
      </c>
    </row>
    <row r="10" spans="1:10" s="24" customFormat="1" ht="15" x14ac:dyDescent="0.25">
      <c r="A10" s="51"/>
      <c r="B10" s="51"/>
      <c r="C10" s="51"/>
      <c r="D10" s="21"/>
      <c r="E10" s="51"/>
      <c r="F10" s="22"/>
      <c r="G10" s="158" t="s">
        <v>29</v>
      </c>
      <c r="H10" s="158"/>
      <c r="I10" s="23">
        <f>SUM(I9)</f>
        <v>766.5</v>
      </c>
      <c r="J10" s="8"/>
    </row>
    <row r="11" spans="1:10" ht="15" x14ac:dyDescent="0.2">
      <c r="A11" s="27">
        <v>2</v>
      </c>
      <c r="B11" s="157" t="s">
        <v>17</v>
      </c>
      <c r="C11" s="157"/>
      <c r="D11" s="157"/>
      <c r="E11" s="157"/>
      <c r="F11" s="157"/>
      <c r="G11" s="157"/>
      <c r="H11" s="157"/>
      <c r="I11" s="157"/>
      <c r="J11" s="157"/>
    </row>
    <row r="12" spans="1:10" s="60" customFormat="1" x14ac:dyDescent="0.2">
      <c r="A12" s="10" t="s">
        <v>21</v>
      </c>
      <c r="B12" s="10">
        <v>90778</v>
      </c>
      <c r="C12" s="10" t="s">
        <v>15</v>
      </c>
      <c r="D12" s="59" t="s">
        <v>130</v>
      </c>
      <c r="E12" s="10" t="s">
        <v>18</v>
      </c>
      <c r="F12" s="11">
        <v>44</v>
      </c>
      <c r="G12" s="15">
        <v>99.09</v>
      </c>
      <c r="H12" s="15">
        <f>ROUND(G12*1.2672,2)</f>
        <v>125.57</v>
      </c>
      <c r="I12" s="15">
        <f>ROUND(F12*H12,2)</f>
        <v>5525.08</v>
      </c>
      <c r="J12" s="56">
        <f>I12/$I$67</f>
        <v>4.3366123141994568E-2</v>
      </c>
    </row>
    <row r="13" spans="1:10" s="24" customFormat="1" ht="15" x14ac:dyDescent="0.25">
      <c r="A13" s="51"/>
      <c r="B13" s="51"/>
      <c r="C13" s="51"/>
      <c r="D13" s="21"/>
      <c r="E13" s="51"/>
      <c r="F13" s="22"/>
      <c r="G13" s="158" t="s">
        <v>30</v>
      </c>
      <c r="H13" s="158"/>
      <c r="I13" s="23">
        <f>SUM(I12:I12)</f>
        <v>5525.08</v>
      </c>
      <c r="J13" s="8"/>
    </row>
    <row r="14" spans="1:10" s="24" customFormat="1" ht="15" x14ac:dyDescent="0.25">
      <c r="A14" s="27">
        <v>3</v>
      </c>
      <c r="B14" s="157" t="s">
        <v>133</v>
      </c>
      <c r="C14" s="157"/>
      <c r="D14" s="157"/>
      <c r="E14" s="157"/>
      <c r="F14" s="157"/>
      <c r="G14" s="157"/>
      <c r="H14" s="157"/>
      <c r="I14" s="157"/>
      <c r="J14" s="157"/>
    </row>
    <row r="15" spans="1:10" s="60" customFormat="1" ht="28.5" x14ac:dyDescent="0.2">
      <c r="A15" s="10" t="s">
        <v>22</v>
      </c>
      <c r="B15" s="10">
        <v>97647</v>
      </c>
      <c r="C15" s="10" t="s">
        <v>15</v>
      </c>
      <c r="D15" s="59" t="s">
        <v>14</v>
      </c>
      <c r="E15" s="10" t="s">
        <v>13</v>
      </c>
      <c r="F15" s="11">
        <v>94.28</v>
      </c>
      <c r="G15" s="15">
        <v>2.62</v>
      </c>
      <c r="H15" s="15">
        <f t="shared" ref="H15:H22" si="0">ROUND(G15*1.2672,2)</f>
        <v>3.32</v>
      </c>
      <c r="I15" s="15">
        <f t="shared" ref="I15:I22" si="1">ROUND(F15*H15,2)</f>
        <v>313.01</v>
      </c>
      <c r="J15" s="56">
        <f t="shared" ref="J15:J27" si="2">I15/$I$67</f>
        <v>2.4568024724846917E-3</v>
      </c>
    </row>
    <row r="16" spans="1:10" s="60" customFormat="1" x14ac:dyDescent="0.2">
      <c r="A16" s="10" t="s">
        <v>23</v>
      </c>
      <c r="B16" s="10">
        <v>97650</v>
      </c>
      <c r="C16" s="10" t="s">
        <v>15</v>
      </c>
      <c r="D16" s="19" t="s">
        <v>16</v>
      </c>
      <c r="E16" s="10" t="s">
        <v>13</v>
      </c>
      <c r="F16" s="11">
        <f>F15</f>
        <v>94.28</v>
      </c>
      <c r="G16" s="15">
        <v>5.63</v>
      </c>
      <c r="H16" s="15">
        <f t="shared" si="0"/>
        <v>7.13</v>
      </c>
      <c r="I16" s="15">
        <f t="shared" si="1"/>
        <v>672.22</v>
      </c>
      <c r="J16" s="56">
        <f t="shared" si="2"/>
        <v>5.2762268235956025E-3</v>
      </c>
    </row>
    <row r="17" spans="1:10" x14ac:dyDescent="0.2">
      <c r="A17" s="10" t="s">
        <v>24</v>
      </c>
      <c r="B17" s="10">
        <v>97640</v>
      </c>
      <c r="C17" s="10" t="s">
        <v>15</v>
      </c>
      <c r="D17" s="19" t="s">
        <v>217</v>
      </c>
      <c r="E17" s="10" t="s">
        <v>13</v>
      </c>
      <c r="F17" s="11">
        <v>68.08</v>
      </c>
      <c r="G17" s="15">
        <v>1.35</v>
      </c>
      <c r="H17" s="15">
        <f t="shared" si="0"/>
        <v>1.71</v>
      </c>
      <c r="I17" s="15">
        <f t="shared" si="1"/>
        <v>116.42</v>
      </c>
      <c r="J17" s="56">
        <f t="shared" si="2"/>
        <v>9.1377573830442413E-4</v>
      </c>
    </row>
    <row r="18" spans="1:10" ht="42.75" x14ac:dyDescent="0.2">
      <c r="A18" s="10" t="s">
        <v>111</v>
      </c>
      <c r="B18" s="10">
        <v>92550</v>
      </c>
      <c r="C18" s="10" t="s">
        <v>15</v>
      </c>
      <c r="D18" s="59" t="s">
        <v>219</v>
      </c>
      <c r="E18" s="10" t="s">
        <v>40</v>
      </c>
      <c r="F18" s="11">
        <v>10</v>
      </c>
      <c r="G18" s="15">
        <v>1639.73</v>
      </c>
      <c r="H18" s="15">
        <f t="shared" si="0"/>
        <v>2077.87</v>
      </c>
      <c r="I18" s="15">
        <f t="shared" si="1"/>
        <v>20778.7</v>
      </c>
      <c r="J18" s="56">
        <f t="shared" si="2"/>
        <v>0.16309115215174488</v>
      </c>
    </row>
    <row r="19" spans="1:10" ht="42.75" x14ac:dyDescent="0.2">
      <c r="A19" s="10" t="s">
        <v>112</v>
      </c>
      <c r="B19" s="10">
        <v>92543</v>
      </c>
      <c r="C19" s="10" t="s">
        <v>15</v>
      </c>
      <c r="D19" s="59" t="s">
        <v>32</v>
      </c>
      <c r="E19" s="10" t="s">
        <v>13</v>
      </c>
      <c r="F19" s="11">
        <f>F15</f>
        <v>94.28</v>
      </c>
      <c r="G19" s="15">
        <v>15.02</v>
      </c>
      <c r="H19" s="15">
        <f t="shared" si="0"/>
        <v>19.03</v>
      </c>
      <c r="I19" s="15">
        <f t="shared" si="1"/>
        <v>1794.15</v>
      </c>
      <c r="J19" s="56">
        <f t="shared" si="2"/>
        <v>1.4082208734572089E-2</v>
      </c>
    </row>
    <row r="20" spans="1:10" ht="28.5" x14ac:dyDescent="0.2">
      <c r="A20" s="10" t="s">
        <v>113</v>
      </c>
      <c r="B20" s="10">
        <v>102234</v>
      </c>
      <c r="C20" s="10" t="s">
        <v>15</v>
      </c>
      <c r="D20" s="59" t="s">
        <v>41</v>
      </c>
      <c r="E20" s="10" t="s">
        <v>13</v>
      </c>
      <c r="F20" s="11">
        <f>F15</f>
        <v>94.28</v>
      </c>
      <c r="G20" s="15">
        <v>20.350000000000001</v>
      </c>
      <c r="H20" s="15">
        <f t="shared" si="0"/>
        <v>25.79</v>
      </c>
      <c r="I20" s="15">
        <f t="shared" si="1"/>
        <v>2431.48</v>
      </c>
      <c r="J20" s="56">
        <f t="shared" si="2"/>
        <v>1.9084585399179191E-2</v>
      </c>
    </row>
    <row r="21" spans="1:10" ht="28.5" x14ac:dyDescent="0.2">
      <c r="A21" s="10" t="s">
        <v>114</v>
      </c>
      <c r="B21" s="10">
        <v>94207</v>
      </c>
      <c r="C21" s="10" t="s">
        <v>15</v>
      </c>
      <c r="D21" s="59" t="s">
        <v>33</v>
      </c>
      <c r="E21" s="10" t="s">
        <v>13</v>
      </c>
      <c r="F21" s="11">
        <f>F15</f>
        <v>94.28</v>
      </c>
      <c r="G21" s="15">
        <v>44.12</v>
      </c>
      <c r="H21" s="15">
        <f t="shared" si="0"/>
        <v>55.91</v>
      </c>
      <c r="I21" s="15">
        <f t="shared" si="1"/>
        <v>5271.19</v>
      </c>
      <c r="J21" s="56">
        <f t="shared" si="2"/>
        <v>4.1373351090816843E-2</v>
      </c>
    </row>
    <row r="22" spans="1:10" x14ac:dyDescent="0.2">
      <c r="A22" s="10" t="s">
        <v>115</v>
      </c>
      <c r="B22" s="10">
        <v>94223</v>
      </c>
      <c r="C22" s="10" t="s">
        <v>15</v>
      </c>
      <c r="D22" s="59" t="s">
        <v>45</v>
      </c>
      <c r="E22" s="10" t="s">
        <v>46</v>
      </c>
      <c r="F22" s="11">
        <v>14.5</v>
      </c>
      <c r="G22" s="15">
        <v>75.290000000000006</v>
      </c>
      <c r="H22" s="15">
        <f t="shared" si="0"/>
        <v>95.41</v>
      </c>
      <c r="I22" s="15">
        <f t="shared" si="1"/>
        <v>1383.45</v>
      </c>
      <c r="J22" s="56">
        <f t="shared" si="2"/>
        <v>1.0858641514836417E-2</v>
      </c>
    </row>
    <row r="23" spans="1:10" ht="28.5" x14ac:dyDescent="0.2">
      <c r="A23" s="10" t="s">
        <v>116</v>
      </c>
      <c r="B23" s="10">
        <v>96116</v>
      </c>
      <c r="C23" s="10" t="s">
        <v>15</v>
      </c>
      <c r="D23" s="59" t="s">
        <v>228</v>
      </c>
      <c r="E23" s="10" t="s">
        <v>13</v>
      </c>
      <c r="F23" s="11">
        <f>F17</f>
        <v>68.08</v>
      </c>
      <c r="G23" s="15">
        <v>87.97</v>
      </c>
      <c r="H23" s="15">
        <f>ROUND(G23*1.2672,2)</f>
        <v>111.48</v>
      </c>
      <c r="I23" s="15">
        <f>ROUND(F23*H23,2)</f>
        <v>7589.56</v>
      </c>
      <c r="J23" s="56">
        <f t="shared" si="2"/>
        <v>5.9570140804034749E-2</v>
      </c>
    </row>
    <row r="24" spans="1:10" ht="28.5" x14ac:dyDescent="0.2">
      <c r="A24" s="10" t="s">
        <v>126</v>
      </c>
      <c r="B24" s="10" t="s">
        <v>207</v>
      </c>
      <c r="C24" s="125" t="s">
        <v>206</v>
      </c>
      <c r="D24" s="59" t="s">
        <v>193</v>
      </c>
      <c r="E24" s="10" t="s">
        <v>40</v>
      </c>
      <c r="F24" s="11">
        <v>7</v>
      </c>
      <c r="G24" s="15">
        <v>11.95</v>
      </c>
      <c r="H24" s="15">
        <f t="shared" ref="H24" si="3">ROUND(G24*1.2672,2)</f>
        <v>15.14</v>
      </c>
      <c r="I24" s="15">
        <f t="shared" ref="I24" si="4">ROUND(F24*H24,2)</f>
        <v>105.98</v>
      </c>
      <c r="J24" s="56">
        <f t="shared" si="2"/>
        <v>8.3183261248499286E-4</v>
      </c>
    </row>
    <row r="25" spans="1:10" x14ac:dyDescent="0.2">
      <c r="A25" s="10" t="s">
        <v>134</v>
      </c>
      <c r="B25" s="10">
        <v>91831</v>
      </c>
      <c r="C25" s="10" t="s">
        <v>15</v>
      </c>
      <c r="D25" s="59" t="s">
        <v>137</v>
      </c>
      <c r="E25" s="10" t="s">
        <v>46</v>
      </c>
      <c r="F25" s="11">
        <v>9</v>
      </c>
      <c r="G25" s="15">
        <v>7.58</v>
      </c>
      <c r="H25" s="15">
        <f>ROUND(G25*1.2672,2)</f>
        <v>9.61</v>
      </c>
      <c r="I25" s="15">
        <f>ROUND(F25*H25,2)</f>
        <v>86.49</v>
      </c>
      <c r="J25" s="56">
        <f t="shared" si="2"/>
        <v>6.7885641303856411E-4</v>
      </c>
    </row>
    <row r="26" spans="1:10" ht="28.5" x14ac:dyDescent="0.2">
      <c r="A26" s="10" t="s">
        <v>135</v>
      </c>
      <c r="B26" s="10">
        <v>91924</v>
      </c>
      <c r="C26" s="10" t="s">
        <v>15</v>
      </c>
      <c r="D26" s="59" t="s">
        <v>138</v>
      </c>
      <c r="E26" s="10" t="s">
        <v>46</v>
      </c>
      <c r="F26" s="11">
        <v>18</v>
      </c>
      <c r="G26" s="15">
        <v>2.73</v>
      </c>
      <c r="H26" s="15">
        <f>ROUND(G26*1.2672,2)</f>
        <v>3.46</v>
      </c>
      <c r="I26" s="15">
        <f>ROUND(F26*H26,2)</f>
        <v>62.28</v>
      </c>
      <c r="J26" s="56">
        <f t="shared" si="2"/>
        <v>4.8883312988833136E-4</v>
      </c>
    </row>
    <row r="27" spans="1:10" ht="28.5" x14ac:dyDescent="0.2">
      <c r="A27" s="10" t="s">
        <v>136</v>
      </c>
      <c r="B27" s="10">
        <v>97589</v>
      </c>
      <c r="C27" s="10" t="s">
        <v>15</v>
      </c>
      <c r="D27" s="59" t="s">
        <v>139</v>
      </c>
      <c r="E27" s="10" t="s">
        <v>40</v>
      </c>
      <c r="F27" s="11">
        <v>2</v>
      </c>
      <c r="G27" s="15">
        <v>41.02</v>
      </c>
      <c r="H27" s="15">
        <f>ROUND(G27*1.2672,2)</f>
        <v>51.98</v>
      </c>
      <c r="I27" s="15">
        <f>ROUND(F27*H27,2)</f>
        <v>103.96</v>
      </c>
      <c r="J27" s="56">
        <f t="shared" si="2"/>
        <v>8.1597771649311057E-4</v>
      </c>
    </row>
    <row r="28" spans="1:10" ht="15" x14ac:dyDescent="0.2">
      <c r="A28" s="9"/>
      <c r="B28" s="10"/>
      <c r="C28" s="10"/>
      <c r="D28" s="17"/>
      <c r="E28" s="9"/>
      <c r="F28" s="11"/>
      <c r="G28" s="161" t="s">
        <v>31</v>
      </c>
      <c r="H28" s="161"/>
      <c r="I28" s="58">
        <f>SUM(I15:I27)</f>
        <v>40708.89</v>
      </c>
      <c r="J28" s="61"/>
    </row>
    <row r="29" spans="1:10" ht="15" x14ac:dyDescent="0.2">
      <c r="A29" s="27">
        <v>4</v>
      </c>
      <c r="B29" s="157" t="s">
        <v>252</v>
      </c>
      <c r="C29" s="157"/>
      <c r="D29" s="157"/>
      <c r="E29" s="157"/>
      <c r="F29" s="157"/>
      <c r="G29" s="157"/>
      <c r="H29" s="157"/>
      <c r="I29" s="157"/>
      <c r="J29" s="157"/>
    </row>
    <row r="30" spans="1:10" ht="28.5" x14ac:dyDescent="0.2">
      <c r="A30" s="10" t="s">
        <v>34</v>
      </c>
      <c r="B30" s="10">
        <v>97647</v>
      </c>
      <c r="C30" s="10" t="s">
        <v>15</v>
      </c>
      <c r="D30" s="59" t="s">
        <v>14</v>
      </c>
      <c r="E30" s="10" t="s">
        <v>13</v>
      </c>
      <c r="F30" s="11">
        <v>186.64</v>
      </c>
      <c r="G30" s="15">
        <v>2.62</v>
      </c>
      <c r="H30" s="15">
        <f t="shared" ref="H30:H38" si="5">ROUND(G30*1.2672,2)</f>
        <v>3.32</v>
      </c>
      <c r="I30" s="15">
        <f t="shared" ref="I30:I37" si="6">ROUND(F30*H30,2)</f>
        <v>619.64</v>
      </c>
      <c r="J30" s="56">
        <f t="shared" ref="J30:J40" si="7">I30/$I$67</f>
        <v>4.8635285903019529E-3</v>
      </c>
    </row>
    <row r="31" spans="1:10" x14ac:dyDescent="0.2">
      <c r="A31" s="10" t="s">
        <v>35</v>
      </c>
      <c r="B31" s="10">
        <v>97640</v>
      </c>
      <c r="C31" s="10" t="s">
        <v>15</v>
      </c>
      <c r="D31" s="19" t="s">
        <v>217</v>
      </c>
      <c r="E31" s="10" t="s">
        <v>13</v>
      </c>
      <c r="F31" s="11">
        <f>126.71</f>
        <v>126.71</v>
      </c>
      <c r="G31" s="15">
        <v>1.35</v>
      </c>
      <c r="H31" s="15">
        <f t="shared" si="5"/>
        <v>1.71</v>
      </c>
      <c r="I31" s="15">
        <f t="shared" si="6"/>
        <v>216.67</v>
      </c>
      <c r="J31" s="56">
        <f t="shared" si="7"/>
        <v>1.7006338190896715E-3</v>
      </c>
    </row>
    <row r="32" spans="1:10" x14ac:dyDescent="0.2">
      <c r="A32" s="10" t="s">
        <v>36</v>
      </c>
      <c r="B32" s="10">
        <v>97650</v>
      </c>
      <c r="C32" s="10" t="s">
        <v>15</v>
      </c>
      <c r="D32" s="19" t="s">
        <v>16</v>
      </c>
      <c r="E32" s="10" t="s">
        <v>13</v>
      </c>
      <c r="F32" s="11">
        <f>F30*0.25</f>
        <v>46.66</v>
      </c>
      <c r="G32" s="15">
        <v>5.63</v>
      </c>
      <c r="H32" s="15">
        <f t="shared" si="5"/>
        <v>7.13</v>
      </c>
      <c r="I32" s="15">
        <f t="shared" si="6"/>
        <v>332.69</v>
      </c>
      <c r="J32" s="56">
        <f t="shared" si="7"/>
        <v>2.6112699740293665E-3</v>
      </c>
    </row>
    <row r="33" spans="1:10" ht="42.75" x14ac:dyDescent="0.2">
      <c r="A33" s="10" t="s">
        <v>37</v>
      </c>
      <c r="B33" s="10">
        <v>92543</v>
      </c>
      <c r="C33" s="10" t="s">
        <v>15</v>
      </c>
      <c r="D33" s="59" t="s">
        <v>246</v>
      </c>
      <c r="E33" s="10" t="s">
        <v>13</v>
      </c>
      <c r="F33" s="11">
        <f>F30*0.25</f>
        <v>46.66</v>
      </c>
      <c r="G33" s="15">
        <v>15.02</v>
      </c>
      <c r="H33" s="15">
        <f t="shared" si="5"/>
        <v>19.03</v>
      </c>
      <c r="I33" s="15">
        <f t="shared" si="6"/>
        <v>887.94</v>
      </c>
      <c r="J33" s="56">
        <f t="shared" si="7"/>
        <v>6.9694041321940424E-3</v>
      </c>
    </row>
    <row r="34" spans="1:10" ht="28.5" x14ac:dyDescent="0.2">
      <c r="A34" s="10" t="s">
        <v>38</v>
      </c>
      <c r="B34" s="10">
        <v>102234</v>
      </c>
      <c r="C34" s="10" t="s">
        <v>15</v>
      </c>
      <c r="D34" s="59" t="s">
        <v>41</v>
      </c>
      <c r="E34" s="10" t="s">
        <v>13</v>
      </c>
      <c r="F34" s="11">
        <f>F30</f>
        <v>186.64</v>
      </c>
      <c r="G34" s="15">
        <v>20.350000000000001</v>
      </c>
      <c r="H34" s="15">
        <f t="shared" si="5"/>
        <v>25.79</v>
      </c>
      <c r="I34" s="15">
        <f t="shared" si="6"/>
        <v>4813.45</v>
      </c>
      <c r="J34" s="56">
        <f t="shared" si="7"/>
        <v>3.7780568867389022E-2</v>
      </c>
    </row>
    <row r="35" spans="1:10" ht="28.5" x14ac:dyDescent="0.2">
      <c r="A35" s="10" t="s">
        <v>44</v>
      </c>
      <c r="B35" s="10">
        <v>94207</v>
      </c>
      <c r="C35" s="10" t="s">
        <v>15</v>
      </c>
      <c r="D35" s="59" t="s">
        <v>33</v>
      </c>
      <c r="E35" s="10" t="s">
        <v>13</v>
      </c>
      <c r="F35" s="11">
        <f>F30</f>
        <v>186.64</v>
      </c>
      <c r="G35" s="15">
        <v>44.12</v>
      </c>
      <c r="H35" s="15">
        <f t="shared" si="5"/>
        <v>55.91</v>
      </c>
      <c r="I35" s="15">
        <f t="shared" si="6"/>
        <v>10435.040000000001</v>
      </c>
      <c r="J35" s="56">
        <f t="shared" si="7"/>
        <v>8.1904194985708625E-2</v>
      </c>
    </row>
    <row r="36" spans="1:10" x14ac:dyDescent="0.2">
      <c r="A36" s="10" t="s">
        <v>117</v>
      </c>
      <c r="B36" s="10">
        <v>94223</v>
      </c>
      <c r="C36" s="10" t="s">
        <v>15</v>
      </c>
      <c r="D36" s="59" t="s">
        <v>45</v>
      </c>
      <c r="E36" s="10" t="s">
        <v>46</v>
      </c>
      <c r="F36" s="11">
        <v>24.3</v>
      </c>
      <c r="G36" s="15">
        <v>75.290000000000006</v>
      </c>
      <c r="H36" s="15">
        <f t="shared" si="5"/>
        <v>95.41</v>
      </c>
      <c r="I36" s="15">
        <f t="shared" si="6"/>
        <v>2318.46</v>
      </c>
      <c r="J36" s="56">
        <f t="shared" si="7"/>
        <v>1.8197496119474962E-2</v>
      </c>
    </row>
    <row r="37" spans="1:10" ht="28.5" x14ac:dyDescent="0.2">
      <c r="A37" s="10" t="s">
        <v>118</v>
      </c>
      <c r="B37" s="10">
        <v>96116</v>
      </c>
      <c r="C37" s="10" t="s">
        <v>15</v>
      </c>
      <c r="D37" s="59" t="s">
        <v>228</v>
      </c>
      <c r="E37" s="10" t="s">
        <v>13</v>
      </c>
      <c r="F37" s="11">
        <f>32.43+32.43+22.34</f>
        <v>87.2</v>
      </c>
      <c r="G37" s="15">
        <v>87.97</v>
      </c>
      <c r="H37" s="15">
        <f t="shared" si="5"/>
        <v>111.48</v>
      </c>
      <c r="I37" s="15">
        <f t="shared" si="6"/>
        <v>9721.06</v>
      </c>
      <c r="J37" s="56">
        <f t="shared" si="7"/>
        <v>7.6300195658835293E-2</v>
      </c>
    </row>
    <row r="38" spans="1:10" ht="42.75" x14ac:dyDescent="0.2">
      <c r="A38" s="10" t="s">
        <v>119</v>
      </c>
      <c r="B38" s="10" t="s">
        <v>205</v>
      </c>
      <c r="C38" s="125" t="s">
        <v>206</v>
      </c>
      <c r="D38" s="59" t="s">
        <v>229</v>
      </c>
      <c r="E38" s="10" t="s">
        <v>13</v>
      </c>
      <c r="F38" s="11">
        <v>39.51</v>
      </c>
      <c r="G38" s="15">
        <v>13.53</v>
      </c>
      <c r="H38" s="15">
        <f t="shared" si="5"/>
        <v>17.149999999999999</v>
      </c>
      <c r="I38" s="15">
        <f t="shared" ref="I38" si="8">ROUND(F38*H38,2)</f>
        <v>677.6</v>
      </c>
      <c r="J38" s="56">
        <f t="shared" si="7"/>
        <v>5.3184542198512095E-3</v>
      </c>
    </row>
    <row r="39" spans="1:10" ht="34.9" customHeight="1" x14ac:dyDescent="0.2">
      <c r="A39" s="10" t="s">
        <v>128</v>
      </c>
      <c r="B39" s="10" t="s">
        <v>207</v>
      </c>
      <c r="C39" s="125" t="s">
        <v>206</v>
      </c>
      <c r="D39" s="59" t="s">
        <v>193</v>
      </c>
      <c r="E39" s="10" t="s">
        <v>40</v>
      </c>
      <c r="F39" s="11">
        <f>6+6+4+6</f>
        <v>22</v>
      </c>
      <c r="G39" s="15">
        <v>11.95</v>
      </c>
      <c r="H39" s="15">
        <f t="shared" ref="H39" si="9">ROUND(G39*1.2672,2)</f>
        <v>15.14</v>
      </c>
      <c r="I39" s="15">
        <f t="shared" ref="I39" si="10">ROUND(F39*H39,2)</f>
        <v>333.08</v>
      </c>
      <c r="J39" s="56">
        <f t="shared" si="7"/>
        <v>2.6143310678099774E-3</v>
      </c>
    </row>
    <row r="40" spans="1:10" ht="28.5" x14ac:dyDescent="0.2">
      <c r="A40" s="10" t="s">
        <v>196</v>
      </c>
      <c r="B40" s="10" t="s">
        <v>211</v>
      </c>
      <c r="C40" s="125" t="s">
        <v>206</v>
      </c>
      <c r="D40" s="59" t="s">
        <v>204</v>
      </c>
      <c r="E40" s="10" t="s">
        <v>46</v>
      </c>
      <c r="F40" s="11">
        <v>23.6</v>
      </c>
      <c r="G40" s="15">
        <v>13.52</v>
      </c>
      <c r="H40" s="15">
        <f t="shared" ref="H40" si="11">ROUND(G40*1.2672,2)</f>
        <v>17.13</v>
      </c>
      <c r="I40" s="15">
        <f t="shared" ref="I40" si="12">ROUND(F40*H40,2)</f>
        <v>404.27</v>
      </c>
      <c r="J40" s="56">
        <f t="shared" si="7"/>
        <v>3.1730984171476511E-3</v>
      </c>
    </row>
    <row r="41" spans="1:10" ht="15" x14ac:dyDescent="0.2">
      <c r="A41" s="9"/>
      <c r="B41" s="10"/>
      <c r="C41" s="10"/>
      <c r="D41" s="17"/>
      <c r="E41" s="9"/>
      <c r="F41" s="11"/>
      <c r="G41" s="161" t="s">
        <v>39</v>
      </c>
      <c r="H41" s="161"/>
      <c r="I41" s="66">
        <f>SUM(I30:I40)</f>
        <v>30759.899999999998</v>
      </c>
      <c r="J41" s="56"/>
    </row>
    <row r="42" spans="1:10" ht="15" x14ac:dyDescent="0.2">
      <c r="A42" s="27">
        <v>5</v>
      </c>
      <c r="B42" s="157" t="s">
        <v>251</v>
      </c>
      <c r="C42" s="157"/>
      <c r="D42" s="157"/>
      <c r="E42" s="157"/>
      <c r="F42" s="157"/>
      <c r="G42" s="157"/>
      <c r="H42" s="157"/>
      <c r="I42" s="157"/>
      <c r="J42" s="157"/>
    </row>
    <row r="43" spans="1:10" ht="28.5" x14ac:dyDescent="0.2">
      <c r="A43" s="10" t="s">
        <v>48</v>
      </c>
      <c r="B43" s="10">
        <v>97647</v>
      </c>
      <c r="C43" s="10" t="s">
        <v>15</v>
      </c>
      <c r="D43" s="59" t="s">
        <v>14</v>
      </c>
      <c r="E43" s="10" t="s">
        <v>13</v>
      </c>
      <c r="F43" s="11">
        <v>200.61</v>
      </c>
      <c r="G43" s="15">
        <v>2.62</v>
      </c>
      <c r="H43" s="15">
        <f t="shared" ref="H43:H52" si="13">ROUND(G43*1.2672,2)</f>
        <v>3.32</v>
      </c>
      <c r="I43" s="15">
        <f t="shared" ref="I43:I52" si="14">ROUND(F43*H43,2)</f>
        <v>666.03</v>
      </c>
      <c r="J43" s="56">
        <f t="shared" ref="J43:J52" si="15">I43/$I$67</f>
        <v>5.2276417710264179E-3</v>
      </c>
    </row>
    <row r="44" spans="1:10" s="60" customFormat="1" x14ac:dyDescent="0.2">
      <c r="A44" s="10" t="s">
        <v>47</v>
      </c>
      <c r="B44" s="10">
        <v>97640</v>
      </c>
      <c r="C44" s="10" t="s">
        <v>15</v>
      </c>
      <c r="D44" s="19" t="s">
        <v>217</v>
      </c>
      <c r="E44" s="10" t="s">
        <v>13</v>
      </c>
      <c r="F44" s="11">
        <f>22.89+9.54+32.7+12.81+13.08+19.35+27</f>
        <v>137.37</v>
      </c>
      <c r="G44" s="15">
        <v>1.35</v>
      </c>
      <c r="H44" s="15">
        <f t="shared" si="13"/>
        <v>1.71</v>
      </c>
      <c r="I44" s="15">
        <f t="shared" si="14"/>
        <v>234.9</v>
      </c>
      <c r="J44" s="56">
        <f t="shared" si="15"/>
        <v>1.8437203309372035E-3</v>
      </c>
    </row>
    <row r="45" spans="1:10" s="60" customFormat="1" x14ac:dyDescent="0.2">
      <c r="A45" s="10" t="s">
        <v>120</v>
      </c>
      <c r="B45" s="10">
        <v>97650</v>
      </c>
      <c r="C45" s="10" t="s">
        <v>15</v>
      </c>
      <c r="D45" s="19" t="s">
        <v>16</v>
      </c>
      <c r="E45" s="10" t="s">
        <v>13</v>
      </c>
      <c r="F45" s="11">
        <f>F43*0.25</f>
        <v>50.152500000000003</v>
      </c>
      <c r="G45" s="15">
        <v>5.63</v>
      </c>
      <c r="H45" s="15">
        <f t="shared" si="13"/>
        <v>7.13</v>
      </c>
      <c r="I45" s="15">
        <f t="shared" si="14"/>
        <v>357.59</v>
      </c>
      <c r="J45" s="56">
        <f t="shared" si="15"/>
        <v>2.8067090384837571E-3</v>
      </c>
    </row>
    <row r="46" spans="1:10" ht="42.75" x14ac:dyDescent="0.2">
      <c r="A46" s="10" t="s">
        <v>121</v>
      </c>
      <c r="B46" s="10">
        <v>92543</v>
      </c>
      <c r="C46" s="10" t="s">
        <v>15</v>
      </c>
      <c r="D46" s="59" t="s">
        <v>246</v>
      </c>
      <c r="E46" s="10" t="s">
        <v>13</v>
      </c>
      <c r="F46" s="11">
        <f>F43*0.25</f>
        <v>50.152500000000003</v>
      </c>
      <c r="G46" s="15">
        <v>15.02</v>
      </c>
      <c r="H46" s="15">
        <f t="shared" si="13"/>
        <v>19.03</v>
      </c>
      <c r="I46" s="15">
        <f t="shared" si="14"/>
        <v>954.4</v>
      </c>
      <c r="J46" s="56">
        <f t="shared" si="15"/>
        <v>7.4910459082437927E-3</v>
      </c>
    </row>
    <row r="47" spans="1:10" ht="28.5" x14ac:dyDescent="0.2">
      <c r="A47" s="10" t="s">
        <v>141</v>
      </c>
      <c r="B47" s="10">
        <v>102234</v>
      </c>
      <c r="C47" s="10" t="s">
        <v>15</v>
      </c>
      <c r="D47" s="59" t="s">
        <v>41</v>
      </c>
      <c r="E47" s="10" t="s">
        <v>13</v>
      </c>
      <c r="F47" s="11">
        <f>F43</f>
        <v>200.61</v>
      </c>
      <c r="G47" s="15">
        <v>20.350000000000001</v>
      </c>
      <c r="H47" s="15">
        <f t="shared" si="13"/>
        <v>25.79</v>
      </c>
      <c r="I47" s="15">
        <f t="shared" si="14"/>
        <v>5173.7299999999996</v>
      </c>
      <c r="J47" s="56">
        <f t="shared" si="15"/>
        <v>4.0608391604000586E-2</v>
      </c>
    </row>
    <row r="48" spans="1:10" ht="28.5" x14ac:dyDescent="0.2">
      <c r="A48" s="10" t="s">
        <v>122</v>
      </c>
      <c r="B48" s="10">
        <v>94207</v>
      </c>
      <c r="C48" s="10" t="s">
        <v>15</v>
      </c>
      <c r="D48" s="59" t="s">
        <v>33</v>
      </c>
      <c r="E48" s="10" t="s">
        <v>13</v>
      </c>
      <c r="F48" s="11">
        <f>F43</f>
        <v>200.61</v>
      </c>
      <c r="G48" s="15">
        <v>44.12</v>
      </c>
      <c r="H48" s="15">
        <f t="shared" si="13"/>
        <v>55.91</v>
      </c>
      <c r="I48" s="15">
        <f t="shared" si="14"/>
        <v>11216.11</v>
      </c>
      <c r="J48" s="56">
        <f t="shared" si="15"/>
        <v>8.8034780932431153E-2</v>
      </c>
    </row>
    <row r="49" spans="1:10" s="60" customFormat="1" x14ac:dyDescent="0.2">
      <c r="A49" s="10" t="s">
        <v>123</v>
      </c>
      <c r="B49" s="10">
        <v>94223</v>
      </c>
      <c r="C49" s="10" t="s">
        <v>15</v>
      </c>
      <c r="D49" s="59" t="s">
        <v>45</v>
      </c>
      <c r="E49" s="10" t="s">
        <v>46</v>
      </c>
      <c r="F49" s="11">
        <v>26.65</v>
      </c>
      <c r="G49" s="15">
        <v>75.290000000000006</v>
      </c>
      <c r="H49" s="15">
        <f t="shared" si="13"/>
        <v>95.41</v>
      </c>
      <c r="I49" s="15">
        <f t="shared" si="14"/>
        <v>2542.6799999999998</v>
      </c>
      <c r="J49" s="56">
        <f t="shared" si="15"/>
        <v>1.9957389574573898E-2</v>
      </c>
    </row>
    <row r="50" spans="1:10" s="60" customFormat="1" ht="28.5" x14ac:dyDescent="0.2">
      <c r="A50" s="10" t="s">
        <v>124</v>
      </c>
      <c r="B50" s="10">
        <v>96116</v>
      </c>
      <c r="C50" s="10" t="s">
        <v>15</v>
      </c>
      <c r="D50" s="59" t="s">
        <v>228</v>
      </c>
      <c r="E50" s="10" t="s">
        <v>13</v>
      </c>
      <c r="F50" s="11">
        <v>137.37</v>
      </c>
      <c r="G50" s="15">
        <v>87.97</v>
      </c>
      <c r="H50" s="15">
        <f t="shared" si="13"/>
        <v>111.48</v>
      </c>
      <c r="I50" s="15">
        <f t="shared" si="14"/>
        <v>15314.01</v>
      </c>
      <c r="J50" s="56">
        <f t="shared" si="15"/>
        <v>0.12019902760824029</v>
      </c>
    </row>
    <row r="51" spans="1:10" s="60" customFormat="1" ht="28.5" x14ac:dyDescent="0.2">
      <c r="A51" s="10" t="s">
        <v>125</v>
      </c>
      <c r="B51" s="10" t="s">
        <v>207</v>
      </c>
      <c r="C51" s="125" t="s">
        <v>206</v>
      </c>
      <c r="D51" s="59" t="s">
        <v>193</v>
      </c>
      <c r="E51" s="10" t="s">
        <v>40</v>
      </c>
      <c r="F51" s="11">
        <f>6+4+2+2+6+2+6</f>
        <v>28</v>
      </c>
      <c r="G51" s="15">
        <v>11.95</v>
      </c>
      <c r="H51" s="15">
        <f t="shared" si="13"/>
        <v>15.14</v>
      </c>
      <c r="I51" s="15">
        <f t="shared" si="14"/>
        <v>423.92</v>
      </c>
      <c r="J51" s="56">
        <f t="shared" si="15"/>
        <v>3.3273304499399714E-3</v>
      </c>
    </row>
    <row r="52" spans="1:10" s="60" customFormat="1" ht="28.5" x14ac:dyDescent="0.2">
      <c r="A52" s="10" t="s">
        <v>127</v>
      </c>
      <c r="B52" s="10" t="s">
        <v>211</v>
      </c>
      <c r="C52" s="125" t="s">
        <v>206</v>
      </c>
      <c r="D52" s="59" t="s">
        <v>204</v>
      </c>
      <c r="E52" s="10" t="s">
        <v>46</v>
      </c>
      <c r="F52" s="11">
        <v>25.95</v>
      </c>
      <c r="G52" s="15">
        <v>13.52</v>
      </c>
      <c r="H52" s="15">
        <f t="shared" si="13"/>
        <v>17.13</v>
      </c>
      <c r="I52" s="15">
        <f t="shared" si="14"/>
        <v>444.52</v>
      </c>
      <c r="J52" s="56">
        <f t="shared" si="15"/>
        <v>3.4890189932235234E-3</v>
      </c>
    </row>
    <row r="53" spans="1:10" ht="15" x14ac:dyDescent="0.2">
      <c r="A53" s="9"/>
      <c r="B53" s="10"/>
      <c r="C53" s="10"/>
      <c r="D53" s="17"/>
      <c r="E53" s="9"/>
      <c r="F53" s="11"/>
      <c r="G53" s="161" t="s">
        <v>142</v>
      </c>
      <c r="H53" s="161"/>
      <c r="I53" s="58">
        <f>SUM(I43:I52)</f>
        <v>37327.89</v>
      </c>
      <c r="J53" s="56"/>
    </row>
    <row r="54" spans="1:10" ht="15" x14ac:dyDescent="0.2">
      <c r="A54" s="27">
        <v>6</v>
      </c>
      <c r="B54" s="157" t="s">
        <v>197</v>
      </c>
      <c r="C54" s="157"/>
      <c r="D54" s="157"/>
      <c r="E54" s="157"/>
      <c r="F54" s="157"/>
      <c r="G54" s="157"/>
      <c r="H54" s="157"/>
      <c r="I54" s="157"/>
      <c r="J54" s="157"/>
    </row>
    <row r="55" spans="1:10" ht="28.5" x14ac:dyDescent="0.2">
      <c r="A55" s="12" t="s">
        <v>143</v>
      </c>
      <c r="B55" s="10" t="s">
        <v>212</v>
      </c>
      <c r="C55" s="125" t="s">
        <v>206</v>
      </c>
      <c r="D55" s="18" t="s">
        <v>200</v>
      </c>
      <c r="E55" s="12" t="s">
        <v>40</v>
      </c>
      <c r="F55" s="13">
        <v>18</v>
      </c>
      <c r="G55" s="14">
        <v>8.4600000000000009</v>
      </c>
      <c r="H55" s="15">
        <f>ROUND(G55*1.2672,2)</f>
        <v>10.72</v>
      </c>
      <c r="I55" s="15">
        <f>ROUND(F55*H55,2)</f>
        <v>192.96</v>
      </c>
      <c r="J55" s="56">
        <f>I55/$I$67</f>
        <v>1.5145350151453503E-3</v>
      </c>
    </row>
    <row r="56" spans="1:10" ht="28.5" x14ac:dyDescent="0.2">
      <c r="A56" s="12" t="s">
        <v>202</v>
      </c>
      <c r="B56" s="10" t="s">
        <v>249</v>
      </c>
      <c r="C56" s="125" t="s">
        <v>206</v>
      </c>
      <c r="D56" s="18" t="s">
        <v>201</v>
      </c>
      <c r="E56" s="12" t="s">
        <v>40</v>
      </c>
      <c r="F56" s="13">
        <f>F55</f>
        <v>18</v>
      </c>
      <c r="G56" s="14">
        <v>75.39</v>
      </c>
      <c r="H56" s="15">
        <f>ROUND(G56*1.2672,2)</f>
        <v>95.53</v>
      </c>
      <c r="I56" s="15">
        <f>ROUND(F56*H56,2)</f>
        <v>1719.54</v>
      </c>
      <c r="J56" s="56">
        <f>I56/$I$67</f>
        <v>1.349659794746598E-2</v>
      </c>
    </row>
    <row r="57" spans="1:10" ht="28.5" x14ac:dyDescent="0.2">
      <c r="A57" s="12" t="s">
        <v>203</v>
      </c>
      <c r="B57" s="12">
        <v>102219</v>
      </c>
      <c r="C57" s="10" t="s">
        <v>15</v>
      </c>
      <c r="D57" s="18" t="s">
        <v>213</v>
      </c>
      <c r="E57" s="12" t="s">
        <v>13</v>
      </c>
      <c r="F57" s="13">
        <f>F55*4*(0.1*2.8)</f>
        <v>20.159999999999997</v>
      </c>
      <c r="G57" s="14">
        <v>13.3</v>
      </c>
      <c r="H57" s="15">
        <f>ROUND(G57*1.2672,2)</f>
        <v>16.850000000000001</v>
      </c>
      <c r="I57" s="15">
        <f>ROUND(F57*H57,2)</f>
        <v>339.7</v>
      </c>
      <c r="J57" s="56">
        <f>I57/$I$67</f>
        <v>2.666291172496245E-3</v>
      </c>
    </row>
    <row r="58" spans="1:10" ht="15" x14ac:dyDescent="0.2">
      <c r="A58" s="9"/>
      <c r="B58" s="10"/>
      <c r="C58" s="10"/>
      <c r="D58" s="17"/>
      <c r="E58" s="9"/>
      <c r="F58" s="11"/>
      <c r="G58" s="158" t="s">
        <v>144</v>
      </c>
      <c r="H58" s="158"/>
      <c r="I58" s="23">
        <f>SUM(I55:I57)</f>
        <v>2252.1999999999998</v>
      </c>
      <c r="J58" s="8"/>
    </row>
    <row r="59" spans="1:10" ht="15" x14ac:dyDescent="0.2">
      <c r="A59" s="27">
        <v>7</v>
      </c>
      <c r="B59" s="157" t="s">
        <v>216</v>
      </c>
      <c r="C59" s="157"/>
      <c r="D59" s="157"/>
      <c r="E59" s="157"/>
      <c r="F59" s="157"/>
      <c r="G59" s="157"/>
      <c r="H59" s="157"/>
      <c r="I59" s="157"/>
      <c r="J59" s="157"/>
    </row>
    <row r="60" spans="1:10" ht="28.5" x14ac:dyDescent="0.2">
      <c r="A60" s="12" t="s">
        <v>20</v>
      </c>
      <c r="B60" s="12">
        <v>94228</v>
      </c>
      <c r="C60" s="12" t="s">
        <v>15</v>
      </c>
      <c r="D60" s="18" t="s">
        <v>49</v>
      </c>
      <c r="E60" s="12" t="s">
        <v>46</v>
      </c>
      <c r="F60" s="13">
        <v>36.4</v>
      </c>
      <c r="G60" s="14">
        <v>108.69</v>
      </c>
      <c r="H60" s="15">
        <f>ROUND(G60*1.2672,2)</f>
        <v>137.72999999999999</v>
      </c>
      <c r="I60" s="15">
        <f>ROUND(F60*H60,2)</f>
        <v>5013.37</v>
      </c>
      <c r="J60" s="56">
        <f>I60/$I$67</f>
        <v>3.9349732633080663E-2</v>
      </c>
    </row>
    <row r="61" spans="1:10" ht="28.5" x14ac:dyDescent="0.2">
      <c r="A61" s="12" t="s">
        <v>145</v>
      </c>
      <c r="B61" s="12">
        <v>94231</v>
      </c>
      <c r="C61" s="12" t="s">
        <v>15</v>
      </c>
      <c r="D61" s="18" t="s">
        <v>192</v>
      </c>
      <c r="E61" s="12" t="s">
        <v>46</v>
      </c>
      <c r="F61" s="13">
        <v>6</v>
      </c>
      <c r="G61" s="14">
        <v>62.24</v>
      </c>
      <c r="H61" s="15">
        <f>ROUND(G61*1.2672,2)</f>
        <v>78.87</v>
      </c>
      <c r="I61" s="15">
        <f>ROUND(F61*H61,2)</f>
        <v>473.22</v>
      </c>
      <c r="J61" s="56">
        <f>I61/$I$67</f>
        <v>3.7142840996428417E-3</v>
      </c>
    </row>
    <row r="62" spans="1:10" s="24" customFormat="1" ht="15" x14ac:dyDescent="0.25">
      <c r="A62" s="51"/>
      <c r="B62" s="51"/>
      <c r="C62" s="51"/>
      <c r="D62" s="21"/>
      <c r="E62" s="51"/>
      <c r="F62" s="22"/>
      <c r="G62" s="158" t="s">
        <v>43</v>
      </c>
      <c r="H62" s="158"/>
      <c r="I62" s="23">
        <f>SUM(I60:I61)</f>
        <v>5486.59</v>
      </c>
      <c r="J62" s="8"/>
    </row>
    <row r="63" spans="1:10" ht="15" x14ac:dyDescent="0.2">
      <c r="A63" s="27">
        <v>8</v>
      </c>
      <c r="B63" s="157" t="s">
        <v>19</v>
      </c>
      <c r="C63" s="157"/>
      <c r="D63" s="157"/>
      <c r="E63" s="157"/>
      <c r="F63" s="157"/>
      <c r="G63" s="157"/>
      <c r="H63" s="157"/>
      <c r="I63" s="157"/>
      <c r="J63" s="157"/>
    </row>
    <row r="64" spans="1:10" x14ac:dyDescent="0.2">
      <c r="A64" s="10" t="s">
        <v>198</v>
      </c>
      <c r="B64" s="67" t="s">
        <v>27</v>
      </c>
      <c r="C64" s="10" t="s">
        <v>28</v>
      </c>
      <c r="D64" s="19" t="s">
        <v>25</v>
      </c>
      <c r="E64" s="10" t="s">
        <v>13</v>
      </c>
      <c r="F64" s="11">
        <f>F15+F30+F43</f>
        <v>481.53</v>
      </c>
      <c r="G64" s="15">
        <v>5.83</v>
      </c>
      <c r="H64" s="15">
        <f>ROUND(G64*1.2672,2)</f>
        <v>7.39</v>
      </c>
      <c r="I64" s="15">
        <f>ROUND(F64*H64,2)</f>
        <v>3558.51</v>
      </c>
      <c r="J64" s="56">
        <f>I64/$I$67</f>
        <v>2.7930596998055973E-2</v>
      </c>
    </row>
    <row r="65" spans="1:13" s="60" customFormat="1" x14ac:dyDescent="0.2">
      <c r="A65" s="10" t="s">
        <v>199</v>
      </c>
      <c r="B65" s="10">
        <v>100981</v>
      </c>
      <c r="C65" s="10" t="s">
        <v>15</v>
      </c>
      <c r="D65" s="19" t="s">
        <v>248</v>
      </c>
      <c r="E65" s="10" t="s">
        <v>42</v>
      </c>
      <c r="F65" s="11">
        <f>F64*0.05</f>
        <v>24.076499999999999</v>
      </c>
      <c r="G65" s="15">
        <v>33.43</v>
      </c>
      <c r="H65" s="15">
        <f>ROUND(G65*1.2672,2)</f>
        <v>42.36</v>
      </c>
      <c r="I65" s="15">
        <f>ROUND(F65*H65,2)</f>
        <v>1019.88</v>
      </c>
      <c r="J65" s="56">
        <f>I65/$I$67</f>
        <v>8.0049957050499585E-3</v>
      </c>
    </row>
    <row r="66" spans="1:13" s="24" customFormat="1" ht="15" x14ac:dyDescent="0.25">
      <c r="A66" s="51"/>
      <c r="B66" s="51"/>
      <c r="C66" s="51"/>
      <c r="D66" s="21"/>
      <c r="E66" s="51"/>
      <c r="F66" s="22"/>
      <c r="G66" s="158" t="s">
        <v>247</v>
      </c>
      <c r="H66" s="158"/>
      <c r="I66" s="23">
        <f>SUM(I64:I65)</f>
        <v>4578.3900000000003</v>
      </c>
      <c r="J66" s="8"/>
      <c r="M66" s="65"/>
    </row>
    <row r="67" spans="1:13" ht="15" customHeight="1" x14ac:dyDescent="0.25">
      <c r="A67" s="159" t="s">
        <v>50</v>
      </c>
      <c r="B67" s="159"/>
      <c r="C67" s="159"/>
      <c r="D67" s="159"/>
      <c r="E67" s="159"/>
      <c r="F67" s="159"/>
      <c r="G67" s="159"/>
      <c r="H67" s="159"/>
      <c r="I67" s="28">
        <f>I10+I13+I28+I41+I53+I58+I62+I66</f>
        <v>127405.43999999999</v>
      </c>
      <c r="J67" s="29">
        <v>1</v>
      </c>
      <c r="M67" s="65"/>
    </row>
    <row r="68" spans="1:13" x14ac:dyDescent="0.2">
      <c r="F68" s="3"/>
      <c r="G68" s="20"/>
      <c r="H68" s="20"/>
      <c r="I68" s="4"/>
    </row>
    <row r="69" spans="1:13" ht="13.9" customHeight="1" x14ac:dyDescent="0.2">
      <c r="A69" s="160" t="s">
        <v>214</v>
      </c>
      <c r="B69" s="160"/>
      <c r="C69" s="160"/>
      <c r="D69" s="160"/>
      <c r="E69" s="160"/>
      <c r="F69" s="160"/>
      <c r="G69" s="160"/>
      <c r="H69" s="160"/>
      <c r="I69" s="160"/>
      <c r="J69" s="160"/>
      <c r="K69" s="25"/>
      <c r="L69" s="25"/>
      <c r="M69" s="25"/>
    </row>
    <row r="70" spans="1:13" x14ac:dyDescent="0.2">
      <c r="F70" s="3"/>
      <c r="G70" s="4"/>
      <c r="H70" s="4"/>
      <c r="I70" s="4"/>
    </row>
    <row r="71" spans="1:13" x14ac:dyDescent="0.2">
      <c r="F71" s="3"/>
      <c r="G71" s="4"/>
      <c r="H71" s="4"/>
      <c r="I71" s="4"/>
    </row>
    <row r="72" spans="1:13" x14ac:dyDescent="0.2">
      <c r="F72" s="3"/>
      <c r="G72" s="4"/>
      <c r="H72" s="4"/>
      <c r="I72" s="4"/>
    </row>
    <row r="73" spans="1:13" x14ac:dyDescent="0.2">
      <c r="A73" s="156" t="s">
        <v>52</v>
      </c>
      <c r="B73" s="156"/>
      <c r="C73" s="156"/>
      <c r="D73" s="156"/>
      <c r="E73" s="156"/>
      <c r="F73" s="156"/>
      <c r="G73" s="156"/>
      <c r="H73" s="156"/>
      <c r="I73" s="156"/>
      <c r="J73" s="156"/>
    </row>
    <row r="74" spans="1:13" x14ac:dyDescent="0.2">
      <c r="A74" s="156" t="s">
        <v>53</v>
      </c>
      <c r="B74" s="156"/>
      <c r="C74" s="156"/>
      <c r="D74" s="156"/>
      <c r="E74" s="156"/>
      <c r="F74" s="156"/>
      <c r="G74" s="156"/>
      <c r="H74" s="156"/>
      <c r="I74" s="156"/>
      <c r="J74" s="156"/>
    </row>
    <row r="75" spans="1:13" x14ac:dyDescent="0.2">
      <c r="A75" s="156" t="s">
        <v>54</v>
      </c>
      <c r="B75" s="156"/>
      <c r="C75" s="156"/>
      <c r="D75" s="156"/>
      <c r="E75" s="156"/>
      <c r="F75" s="156"/>
      <c r="G75" s="156"/>
      <c r="H75" s="156"/>
      <c r="I75" s="156"/>
      <c r="J75" s="156"/>
    </row>
    <row r="76" spans="1:13" x14ac:dyDescent="0.2">
      <c r="A76" s="156" t="s">
        <v>55</v>
      </c>
      <c r="B76" s="156"/>
      <c r="C76" s="156"/>
      <c r="D76" s="156"/>
      <c r="E76" s="156"/>
      <c r="F76" s="156"/>
      <c r="G76" s="156"/>
      <c r="H76" s="156"/>
      <c r="I76" s="156"/>
      <c r="J76" s="156"/>
    </row>
    <row r="77" spans="1:13" x14ac:dyDescent="0.2">
      <c r="F77" s="3"/>
      <c r="G77" s="4"/>
      <c r="H77" s="4"/>
      <c r="I77" s="4"/>
    </row>
    <row r="78" spans="1:13" x14ac:dyDescent="0.2">
      <c r="F78" s="3"/>
      <c r="G78" s="4"/>
      <c r="H78" s="4"/>
      <c r="I78" s="4"/>
    </row>
    <row r="79" spans="1:13" x14ac:dyDescent="0.2">
      <c r="F79" s="3"/>
      <c r="G79" s="4"/>
      <c r="H79" s="4"/>
      <c r="I79" s="4"/>
    </row>
    <row r="80" spans="1:13" x14ac:dyDescent="0.2">
      <c r="F80" s="3"/>
      <c r="G80" s="4"/>
      <c r="H80" s="4"/>
      <c r="I80" s="4"/>
    </row>
    <row r="81" spans="6:9" x14ac:dyDescent="0.2">
      <c r="F81" s="3"/>
      <c r="G81" s="4"/>
      <c r="H81" s="4"/>
      <c r="I81" s="4"/>
    </row>
    <row r="82" spans="6:9" x14ac:dyDescent="0.2">
      <c r="F82" s="3"/>
      <c r="G82" s="4"/>
      <c r="H82" s="4"/>
      <c r="I82" s="4"/>
    </row>
    <row r="83" spans="6:9" x14ac:dyDescent="0.2">
      <c r="F83" s="3"/>
      <c r="G83" s="4"/>
      <c r="H83" s="4"/>
      <c r="I83" s="4"/>
    </row>
    <row r="84" spans="6:9" x14ac:dyDescent="0.2">
      <c r="F84" s="3"/>
      <c r="G84" s="4"/>
      <c r="H84" s="4"/>
      <c r="I84" s="4"/>
    </row>
    <row r="85" spans="6:9" x14ac:dyDescent="0.2">
      <c r="F85" s="3"/>
      <c r="G85" s="4"/>
      <c r="H85" s="4"/>
      <c r="I85" s="4"/>
    </row>
    <row r="86" spans="6:9" x14ac:dyDescent="0.2">
      <c r="F86" s="3"/>
      <c r="G86" s="4"/>
      <c r="H86" s="4"/>
      <c r="I86" s="4"/>
    </row>
    <row r="87" spans="6:9" x14ac:dyDescent="0.2">
      <c r="F87" s="3"/>
      <c r="G87" s="4"/>
      <c r="H87" s="4"/>
      <c r="I87" s="4"/>
    </row>
    <row r="88" spans="6:9" x14ac:dyDescent="0.2">
      <c r="F88" s="3"/>
      <c r="G88" s="4"/>
      <c r="H88" s="4"/>
      <c r="I88" s="4"/>
    </row>
    <row r="89" spans="6:9" x14ac:dyDescent="0.2">
      <c r="F89" s="3"/>
      <c r="G89" s="4"/>
      <c r="H89" s="4"/>
      <c r="I89" s="4"/>
    </row>
    <row r="90" spans="6:9" x14ac:dyDescent="0.2">
      <c r="F90" s="3"/>
      <c r="G90" s="4"/>
      <c r="H90" s="4"/>
      <c r="I90" s="4"/>
    </row>
    <row r="91" spans="6:9" x14ac:dyDescent="0.2">
      <c r="F91" s="3"/>
      <c r="G91" s="4"/>
      <c r="H91" s="4"/>
      <c r="I91" s="4"/>
    </row>
    <row r="92" spans="6:9" x14ac:dyDescent="0.2">
      <c r="F92" s="3"/>
    </row>
    <row r="93" spans="6:9" x14ac:dyDescent="0.2">
      <c r="F93" s="3"/>
    </row>
    <row r="94" spans="6:9" x14ac:dyDescent="0.2">
      <c r="F94" s="3"/>
    </row>
    <row r="95" spans="6:9" x14ac:dyDescent="0.2">
      <c r="F95" s="3"/>
    </row>
    <row r="96" spans="6:9" x14ac:dyDescent="0.2">
      <c r="F96" s="3"/>
    </row>
    <row r="97" spans="6:6" x14ac:dyDescent="0.2">
      <c r="F97" s="3"/>
    </row>
    <row r="98" spans="6:6" x14ac:dyDescent="0.2">
      <c r="F98" s="3"/>
    </row>
    <row r="99" spans="6:6" x14ac:dyDescent="0.2">
      <c r="F99" s="3"/>
    </row>
    <row r="100" spans="6:6" x14ac:dyDescent="0.2">
      <c r="F100" s="3"/>
    </row>
    <row r="101" spans="6:6" x14ac:dyDescent="0.2">
      <c r="F101" s="3"/>
    </row>
    <row r="102" spans="6:6" x14ac:dyDescent="0.2">
      <c r="F102" s="3"/>
    </row>
    <row r="103" spans="6:6" x14ac:dyDescent="0.2">
      <c r="F103" s="3"/>
    </row>
    <row r="104" spans="6:6" x14ac:dyDescent="0.2">
      <c r="F104" s="3"/>
    </row>
    <row r="105" spans="6:6" x14ac:dyDescent="0.2">
      <c r="F105" s="3"/>
    </row>
    <row r="106" spans="6:6" x14ac:dyDescent="0.2">
      <c r="F106" s="3"/>
    </row>
    <row r="107" spans="6:6" x14ac:dyDescent="0.2">
      <c r="F107" s="3"/>
    </row>
    <row r="108" spans="6:6" x14ac:dyDescent="0.2">
      <c r="F108" s="3"/>
    </row>
    <row r="109" spans="6:6" x14ac:dyDescent="0.2">
      <c r="F109" s="3"/>
    </row>
    <row r="110" spans="6:6" x14ac:dyDescent="0.2">
      <c r="F110" s="3"/>
    </row>
    <row r="111" spans="6:6" x14ac:dyDescent="0.2">
      <c r="F111" s="3"/>
    </row>
    <row r="112" spans="6:6" x14ac:dyDescent="0.2">
      <c r="F112" s="3"/>
    </row>
    <row r="113" spans="6:6" x14ac:dyDescent="0.2">
      <c r="F113" s="3"/>
    </row>
    <row r="114" spans="6:6" x14ac:dyDescent="0.2">
      <c r="F114" s="3"/>
    </row>
    <row r="115" spans="6:6" x14ac:dyDescent="0.2">
      <c r="F115" s="3"/>
    </row>
    <row r="116" spans="6:6" x14ac:dyDescent="0.2">
      <c r="F116" s="3"/>
    </row>
    <row r="117" spans="6:6" x14ac:dyDescent="0.2">
      <c r="F117" s="3"/>
    </row>
    <row r="118" spans="6:6" x14ac:dyDescent="0.2">
      <c r="F118" s="3"/>
    </row>
    <row r="119" spans="6:6" x14ac:dyDescent="0.2">
      <c r="F119" s="3"/>
    </row>
    <row r="120" spans="6:6" x14ac:dyDescent="0.2">
      <c r="F120" s="3"/>
    </row>
    <row r="121" spans="6:6" x14ac:dyDescent="0.2">
      <c r="F121" s="3"/>
    </row>
    <row r="122" spans="6:6" x14ac:dyDescent="0.2">
      <c r="F122" s="3"/>
    </row>
    <row r="123" spans="6:6" x14ac:dyDescent="0.2">
      <c r="F123" s="3"/>
    </row>
    <row r="124" spans="6:6" x14ac:dyDescent="0.2">
      <c r="F124" s="3"/>
    </row>
    <row r="125" spans="6:6" x14ac:dyDescent="0.2">
      <c r="F125" s="3"/>
    </row>
    <row r="126" spans="6:6" x14ac:dyDescent="0.2">
      <c r="F126" s="3"/>
    </row>
    <row r="127" spans="6:6" x14ac:dyDescent="0.2">
      <c r="F127" s="3"/>
    </row>
    <row r="128" spans="6:6" x14ac:dyDescent="0.2">
      <c r="F128" s="3"/>
    </row>
    <row r="129" spans="6:6" x14ac:dyDescent="0.2">
      <c r="F129" s="3"/>
    </row>
    <row r="130" spans="6:6" x14ac:dyDescent="0.2">
      <c r="F130" s="3"/>
    </row>
    <row r="131" spans="6:6" x14ac:dyDescent="0.2">
      <c r="F131" s="3"/>
    </row>
    <row r="132" spans="6:6" x14ac:dyDescent="0.2">
      <c r="F132" s="3"/>
    </row>
    <row r="133" spans="6:6" x14ac:dyDescent="0.2">
      <c r="F133" s="3"/>
    </row>
    <row r="134" spans="6:6" x14ac:dyDescent="0.2">
      <c r="F134" s="3"/>
    </row>
    <row r="135" spans="6:6" x14ac:dyDescent="0.2">
      <c r="F135" s="3"/>
    </row>
    <row r="136" spans="6:6" x14ac:dyDescent="0.2">
      <c r="F136" s="3"/>
    </row>
    <row r="137" spans="6:6" x14ac:dyDescent="0.2">
      <c r="F137" s="3"/>
    </row>
    <row r="138" spans="6:6" x14ac:dyDescent="0.2">
      <c r="F138" s="3"/>
    </row>
    <row r="139" spans="6:6" x14ac:dyDescent="0.2">
      <c r="F139" s="3"/>
    </row>
    <row r="140" spans="6:6" x14ac:dyDescent="0.2">
      <c r="F140" s="3"/>
    </row>
    <row r="141" spans="6:6" x14ac:dyDescent="0.2">
      <c r="F141" s="3"/>
    </row>
    <row r="142" spans="6:6" x14ac:dyDescent="0.2">
      <c r="F142" s="3"/>
    </row>
    <row r="143" spans="6:6" x14ac:dyDescent="0.2">
      <c r="F143" s="3"/>
    </row>
    <row r="144" spans="6:6" x14ac:dyDescent="0.2">
      <c r="F144" s="3"/>
    </row>
    <row r="145" spans="6:6" x14ac:dyDescent="0.2">
      <c r="F145" s="3"/>
    </row>
    <row r="146" spans="6:6" x14ac:dyDescent="0.2">
      <c r="F146" s="3"/>
    </row>
    <row r="147" spans="6:6" x14ac:dyDescent="0.2">
      <c r="F147" s="3"/>
    </row>
    <row r="148" spans="6:6" x14ac:dyDescent="0.2">
      <c r="F148" s="3"/>
    </row>
    <row r="149" spans="6:6" x14ac:dyDescent="0.2">
      <c r="F149" s="3"/>
    </row>
    <row r="150" spans="6:6" x14ac:dyDescent="0.2">
      <c r="F150" s="3"/>
    </row>
    <row r="151" spans="6:6" x14ac:dyDescent="0.2">
      <c r="F151" s="3"/>
    </row>
    <row r="152" spans="6:6" x14ac:dyDescent="0.2">
      <c r="F152" s="3"/>
    </row>
    <row r="153" spans="6:6" x14ac:dyDescent="0.2">
      <c r="F153" s="3"/>
    </row>
    <row r="154" spans="6:6" x14ac:dyDescent="0.2">
      <c r="F154" s="3"/>
    </row>
    <row r="155" spans="6:6" x14ac:dyDescent="0.2">
      <c r="F155" s="3"/>
    </row>
    <row r="156" spans="6:6" x14ac:dyDescent="0.2">
      <c r="F156" s="3"/>
    </row>
    <row r="157" spans="6:6" x14ac:dyDescent="0.2">
      <c r="F157" s="3"/>
    </row>
    <row r="158" spans="6:6" x14ac:dyDescent="0.2">
      <c r="F158" s="3"/>
    </row>
    <row r="159" spans="6:6" x14ac:dyDescent="0.2">
      <c r="F159" s="3"/>
    </row>
    <row r="160" spans="6:6" x14ac:dyDescent="0.2">
      <c r="F160" s="3"/>
    </row>
    <row r="161" spans="6:6" x14ac:dyDescent="0.2">
      <c r="F161" s="3"/>
    </row>
    <row r="162" spans="6:6" x14ac:dyDescent="0.2">
      <c r="F162" s="3"/>
    </row>
    <row r="163" spans="6:6" x14ac:dyDescent="0.2">
      <c r="F163" s="3"/>
    </row>
    <row r="164" spans="6:6" x14ac:dyDescent="0.2">
      <c r="F164" s="3"/>
    </row>
    <row r="165" spans="6:6" x14ac:dyDescent="0.2">
      <c r="F165" s="3"/>
    </row>
    <row r="166" spans="6:6" x14ac:dyDescent="0.2">
      <c r="F166" s="3"/>
    </row>
    <row r="167" spans="6:6" x14ac:dyDescent="0.2">
      <c r="F167" s="3"/>
    </row>
    <row r="168" spans="6:6" x14ac:dyDescent="0.2">
      <c r="F168" s="3"/>
    </row>
    <row r="169" spans="6:6" x14ac:dyDescent="0.2">
      <c r="F169" s="3"/>
    </row>
    <row r="170" spans="6:6" x14ac:dyDescent="0.2">
      <c r="F170" s="3"/>
    </row>
    <row r="171" spans="6:6" x14ac:dyDescent="0.2">
      <c r="F171" s="3"/>
    </row>
    <row r="172" spans="6:6" x14ac:dyDescent="0.2">
      <c r="F172" s="3"/>
    </row>
    <row r="173" spans="6:6" x14ac:dyDescent="0.2">
      <c r="F173" s="3"/>
    </row>
    <row r="174" spans="6:6" x14ac:dyDescent="0.2">
      <c r="F174" s="3"/>
    </row>
    <row r="175" spans="6:6" x14ac:dyDescent="0.2">
      <c r="F175" s="3"/>
    </row>
    <row r="176" spans="6:6" x14ac:dyDescent="0.2">
      <c r="F176" s="3"/>
    </row>
    <row r="177" spans="6:6" x14ac:dyDescent="0.2">
      <c r="F177" s="3"/>
    </row>
    <row r="178" spans="6:6" x14ac:dyDescent="0.2">
      <c r="F178" s="3"/>
    </row>
    <row r="179" spans="6:6" x14ac:dyDescent="0.2">
      <c r="F179" s="3"/>
    </row>
    <row r="180" spans="6:6" x14ac:dyDescent="0.2">
      <c r="F180" s="3"/>
    </row>
    <row r="181" spans="6:6" x14ac:dyDescent="0.2">
      <c r="F181" s="3"/>
    </row>
    <row r="182" spans="6:6" x14ac:dyDescent="0.2">
      <c r="F182" s="3"/>
    </row>
    <row r="183" spans="6:6" x14ac:dyDescent="0.2">
      <c r="F183" s="3"/>
    </row>
    <row r="184" spans="6:6" x14ac:dyDescent="0.2">
      <c r="F184" s="3"/>
    </row>
    <row r="185" spans="6:6" x14ac:dyDescent="0.2">
      <c r="F185" s="3"/>
    </row>
    <row r="186" spans="6:6" x14ac:dyDescent="0.2">
      <c r="F186" s="3"/>
    </row>
    <row r="187" spans="6:6" x14ac:dyDescent="0.2">
      <c r="F187" s="3"/>
    </row>
    <row r="188" spans="6:6" x14ac:dyDescent="0.2">
      <c r="F188" s="3"/>
    </row>
    <row r="189" spans="6:6" x14ac:dyDescent="0.2">
      <c r="F189" s="3"/>
    </row>
    <row r="190" spans="6:6" x14ac:dyDescent="0.2">
      <c r="F190" s="3"/>
    </row>
    <row r="191" spans="6:6" x14ac:dyDescent="0.2">
      <c r="F191" s="3"/>
    </row>
    <row r="192" spans="6:6" x14ac:dyDescent="0.2">
      <c r="F192" s="3"/>
    </row>
    <row r="193" spans="6:6" x14ac:dyDescent="0.2">
      <c r="F193" s="3"/>
    </row>
    <row r="194" spans="6:6" x14ac:dyDescent="0.2">
      <c r="F194" s="3"/>
    </row>
    <row r="195" spans="6:6" x14ac:dyDescent="0.2">
      <c r="F195" s="3"/>
    </row>
    <row r="196" spans="6:6" x14ac:dyDescent="0.2">
      <c r="F196" s="3"/>
    </row>
    <row r="197" spans="6:6" x14ac:dyDescent="0.2">
      <c r="F197" s="3"/>
    </row>
    <row r="198" spans="6:6" x14ac:dyDescent="0.2">
      <c r="F198" s="3"/>
    </row>
    <row r="199" spans="6:6" x14ac:dyDescent="0.2">
      <c r="F199" s="3"/>
    </row>
    <row r="200" spans="6:6" x14ac:dyDescent="0.2">
      <c r="F200" s="3"/>
    </row>
    <row r="201" spans="6:6" x14ac:dyDescent="0.2">
      <c r="F201" s="3"/>
    </row>
    <row r="202" spans="6:6" x14ac:dyDescent="0.2">
      <c r="F202" s="3"/>
    </row>
    <row r="203" spans="6:6" x14ac:dyDescent="0.2">
      <c r="F203" s="3"/>
    </row>
    <row r="204" spans="6:6" x14ac:dyDescent="0.2">
      <c r="F204" s="3"/>
    </row>
    <row r="205" spans="6:6" x14ac:dyDescent="0.2">
      <c r="F205" s="3"/>
    </row>
    <row r="206" spans="6:6" x14ac:dyDescent="0.2">
      <c r="F206" s="3"/>
    </row>
    <row r="207" spans="6:6" x14ac:dyDescent="0.2">
      <c r="F207" s="3"/>
    </row>
    <row r="208" spans="6:6" x14ac:dyDescent="0.2">
      <c r="F208" s="3"/>
    </row>
    <row r="209" spans="6:6" x14ac:dyDescent="0.2">
      <c r="F209" s="3"/>
    </row>
    <row r="210" spans="6:6" x14ac:dyDescent="0.2">
      <c r="F210" s="3"/>
    </row>
    <row r="211" spans="6:6" x14ac:dyDescent="0.2">
      <c r="F211" s="3"/>
    </row>
    <row r="212" spans="6:6" x14ac:dyDescent="0.2">
      <c r="F212" s="3"/>
    </row>
    <row r="213" spans="6:6" x14ac:dyDescent="0.2">
      <c r="F213" s="3"/>
    </row>
    <row r="214" spans="6:6" x14ac:dyDescent="0.2">
      <c r="F214" s="3"/>
    </row>
    <row r="215" spans="6:6" x14ac:dyDescent="0.2">
      <c r="F215" s="3"/>
    </row>
    <row r="216" spans="6:6" x14ac:dyDescent="0.2">
      <c r="F216" s="3"/>
    </row>
    <row r="217" spans="6:6" x14ac:dyDescent="0.2">
      <c r="F217" s="3"/>
    </row>
    <row r="218" spans="6:6" x14ac:dyDescent="0.2">
      <c r="F218" s="3"/>
    </row>
    <row r="219" spans="6:6" x14ac:dyDescent="0.2">
      <c r="F219" s="3"/>
    </row>
    <row r="220" spans="6:6" x14ac:dyDescent="0.2">
      <c r="F220" s="3"/>
    </row>
    <row r="221" spans="6:6" x14ac:dyDescent="0.2">
      <c r="F221" s="3"/>
    </row>
    <row r="222" spans="6:6" x14ac:dyDescent="0.2">
      <c r="F222" s="3"/>
    </row>
    <row r="223" spans="6:6" x14ac:dyDescent="0.2">
      <c r="F223" s="3"/>
    </row>
    <row r="224" spans="6:6" x14ac:dyDescent="0.2">
      <c r="F224" s="3"/>
    </row>
  </sheetData>
  <mergeCells count="24">
    <mergeCell ref="B14:J14"/>
    <mergeCell ref="A1:J5"/>
    <mergeCell ref="B8:J8"/>
    <mergeCell ref="G10:H10"/>
    <mergeCell ref="B11:J11"/>
    <mergeCell ref="G13:H13"/>
    <mergeCell ref="A6:J6"/>
    <mergeCell ref="G28:H28"/>
    <mergeCell ref="G53:H53"/>
    <mergeCell ref="B59:J59"/>
    <mergeCell ref="G62:H62"/>
    <mergeCell ref="B29:J29"/>
    <mergeCell ref="G41:H41"/>
    <mergeCell ref="A73:J73"/>
    <mergeCell ref="A74:J74"/>
    <mergeCell ref="A75:J75"/>
    <mergeCell ref="A76:J76"/>
    <mergeCell ref="B42:J42"/>
    <mergeCell ref="B63:J63"/>
    <mergeCell ref="G66:H66"/>
    <mergeCell ref="A67:H67"/>
    <mergeCell ref="A69:J69"/>
    <mergeCell ref="B54:J54"/>
    <mergeCell ref="G58:H58"/>
  </mergeCells>
  <phoneticPr fontId="4" type="noConversion"/>
  <pageMargins left="0.7" right="0.7" top="0.75" bottom="0.75" header="0.3" footer="0.3"/>
  <pageSetup paperSize="9" scale="84" fitToHeight="0" orientation="landscape" horizontalDpi="4294967293" verticalDpi="1200" r:id="rId1"/>
  <rowBreaks count="3" manualBreakCount="3">
    <brk id="28" min="3" max="9" man="1"/>
    <brk id="41" min="3" max="9" man="1"/>
    <brk id="62" min="3" max="9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4"/>
  <sheetViews>
    <sheetView view="pageBreakPreview" zoomScaleNormal="85" zoomScaleSheetLayoutView="100" workbookViewId="0">
      <pane ySplit="2" topLeftCell="A39" activePane="bottomLeft" state="frozen"/>
      <selection sqref="A1:I2"/>
      <selection pane="bottomLeft" activeCell="E41" sqref="E41"/>
    </sheetView>
  </sheetViews>
  <sheetFormatPr defaultColWidth="8.85546875" defaultRowHeight="14.25" x14ac:dyDescent="0.25"/>
  <cols>
    <col min="1" max="1" width="8.85546875" style="2"/>
    <col min="2" max="2" width="44.140625" style="2" customWidth="1"/>
    <col min="3" max="10" width="8.85546875" style="2"/>
    <col min="11" max="11" width="31.7109375" style="2" bestFit="1" customWidth="1"/>
    <col min="12" max="16384" width="8.85546875" style="2"/>
  </cols>
  <sheetData>
    <row r="1" spans="1:11" x14ac:dyDescent="0.25">
      <c r="A1" s="167" t="s">
        <v>181</v>
      </c>
      <c r="B1" s="168"/>
      <c r="C1" s="168"/>
      <c r="D1" s="168"/>
      <c r="E1" s="168"/>
      <c r="F1" s="168"/>
      <c r="G1" s="168"/>
      <c r="H1" s="168"/>
      <c r="I1" s="168"/>
      <c r="J1" s="168"/>
      <c r="K1" s="169"/>
    </row>
    <row r="2" spans="1:11" ht="36" x14ac:dyDescent="0.25">
      <c r="A2" s="98" t="s">
        <v>157</v>
      </c>
      <c r="B2" s="99" t="s">
        <v>159</v>
      </c>
      <c r="C2" s="99" t="s">
        <v>182</v>
      </c>
      <c r="D2" s="100" t="s">
        <v>183</v>
      </c>
      <c r="E2" s="100" t="s">
        <v>184</v>
      </c>
      <c r="F2" s="100" t="s">
        <v>185</v>
      </c>
      <c r="G2" s="100" t="s">
        <v>186</v>
      </c>
      <c r="H2" s="100" t="s">
        <v>187</v>
      </c>
      <c r="I2" s="99" t="s">
        <v>188</v>
      </c>
      <c r="J2" s="101" t="s">
        <v>189</v>
      </c>
      <c r="K2" s="102" t="s">
        <v>190</v>
      </c>
    </row>
    <row r="3" spans="1:11" ht="15" x14ac:dyDescent="0.25">
      <c r="A3" s="107"/>
      <c r="B3" s="103" t="s">
        <v>10</v>
      </c>
      <c r="C3" s="108"/>
      <c r="D3" s="109"/>
      <c r="E3" s="109"/>
      <c r="F3" s="109"/>
      <c r="G3" s="109"/>
      <c r="H3" s="109"/>
      <c r="I3" s="109"/>
      <c r="J3" s="110"/>
      <c r="K3" s="104"/>
    </row>
    <row r="4" spans="1:11" ht="15" x14ac:dyDescent="0.25">
      <c r="A4" s="116" t="s">
        <v>11</v>
      </c>
      <c r="B4" s="19" t="s">
        <v>12</v>
      </c>
      <c r="C4" s="10" t="s">
        <v>13</v>
      </c>
      <c r="D4" s="117"/>
      <c r="E4" s="11">
        <v>2</v>
      </c>
      <c r="F4" s="105"/>
      <c r="G4" s="105"/>
      <c r="H4" s="105"/>
      <c r="I4" s="105"/>
      <c r="J4" s="22">
        <f>E4</f>
        <v>2</v>
      </c>
      <c r="K4" s="106"/>
    </row>
    <row r="5" spans="1:11" ht="15" x14ac:dyDescent="0.25">
      <c r="A5" s="107"/>
      <c r="B5" s="103" t="s">
        <v>17</v>
      </c>
      <c r="C5" s="108"/>
      <c r="D5" s="109"/>
      <c r="E5" s="109"/>
      <c r="F5" s="109"/>
      <c r="G5" s="109"/>
      <c r="H5" s="109"/>
      <c r="I5" s="109"/>
      <c r="J5" s="110"/>
      <c r="K5" s="104"/>
    </row>
    <row r="6" spans="1:11" ht="30" customHeight="1" x14ac:dyDescent="0.25">
      <c r="A6" s="116" t="s">
        <v>21</v>
      </c>
      <c r="B6" s="59" t="s">
        <v>130</v>
      </c>
      <c r="C6" s="10" t="s">
        <v>18</v>
      </c>
      <c r="D6" s="11">
        <v>44</v>
      </c>
      <c r="E6" s="105"/>
      <c r="F6" s="105"/>
      <c r="G6" s="105"/>
      <c r="H6" s="105"/>
      <c r="I6" s="105"/>
      <c r="J6" s="22">
        <f>D6</f>
        <v>44</v>
      </c>
      <c r="K6" s="106" t="s">
        <v>215</v>
      </c>
    </row>
    <row r="7" spans="1:11" ht="15" x14ac:dyDescent="0.25">
      <c r="A7" s="107"/>
      <c r="B7" s="103" t="s">
        <v>133</v>
      </c>
      <c r="C7" s="108"/>
      <c r="D7" s="109"/>
      <c r="E7" s="109"/>
      <c r="F7" s="109"/>
      <c r="G7" s="109"/>
      <c r="H7" s="109"/>
      <c r="I7" s="109"/>
      <c r="J7" s="110"/>
      <c r="K7" s="104"/>
    </row>
    <row r="8" spans="1:11" ht="28.5" x14ac:dyDescent="0.25">
      <c r="A8" s="116" t="s">
        <v>22</v>
      </c>
      <c r="B8" s="59" t="s">
        <v>14</v>
      </c>
      <c r="C8" s="10" t="s">
        <v>13</v>
      </c>
      <c r="D8" s="11"/>
      <c r="E8" s="11">
        <v>94.28</v>
      </c>
      <c r="F8" s="11"/>
      <c r="G8" s="11"/>
      <c r="H8" s="11"/>
      <c r="I8" s="11"/>
      <c r="J8" s="113">
        <f>E8</f>
        <v>94.28</v>
      </c>
      <c r="K8" s="112" t="s">
        <v>191</v>
      </c>
    </row>
    <row r="9" spans="1:11" ht="15" x14ac:dyDescent="0.25">
      <c r="A9" s="116" t="s">
        <v>23</v>
      </c>
      <c r="B9" s="19" t="s">
        <v>16</v>
      </c>
      <c r="C9" s="10" t="s">
        <v>13</v>
      </c>
      <c r="D9" s="11"/>
      <c r="E9" s="11">
        <v>94.28</v>
      </c>
      <c r="F9" s="11"/>
      <c r="G9" s="11"/>
      <c r="H9" s="11"/>
      <c r="I9" s="11"/>
      <c r="J9" s="113">
        <f>E9</f>
        <v>94.28</v>
      </c>
      <c r="K9" s="112" t="s">
        <v>191</v>
      </c>
    </row>
    <row r="10" spans="1:11" ht="42.75" x14ac:dyDescent="0.25">
      <c r="A10" s="116" t="s">
        <v>24</v>
      </c>
      <c r="B10" s="19" t="s">
        <v>217</v>
      </c>
      <c r="C10" s="10" t="s">
        <v>13</v>
      </c>
      <c r="D10" s="11"/>
      <c r="E10" s="11">
        <f>32.7+15.81+17.62+1.95</f>
        <v>68.080000000000013</v>
      </c>
      <c r="F10" s="11"/>
      <c r="G10" s="11"/>
      <c r="H10" s="11"/>
      <c r="I10" s="11"/>
      <c r="J10" s="113">
        <f>E10</f>
        <v>68.080000000000013</v>
      </c>
      <c r="K10" s="114" t="s">
        <v>218</v>
      </c>
    </row>
    <row r="11" spans="1:11" ht="42.75" x14ac:dyDescent="0.25">
      <c r="A11" s="116" t="s">
        <v>111</v>
      </c>
      <c r="B11" s="59" t="s">
        <v>219</v>
      </c>
      <c r="C11" s="10" t="s">
        <v>40</v>
      </c>
      <c r="D11" s="11">
        <v>10</v>
      </c>
      <c r="E11" s="11"/>
      <c r="F11" s="11"/>
      <c r="G11" s="11"/>
      <c r="H11" s="11"/>
      <c r="I11" s="11"/>
      <c r="J11" s="113">
        <f>D11</f>
        <v>10</v>
      </c>
      <c r="K11" s="112"/>
    </row>
    <row r="12" spans="1:11" ht="42.75" x14ac:dyDescent="0.25">
      <c r="A12" s="116" t="s">
        <v>112</v>
      </c>
      <c r="B12" s="59" t="s">
        <v>32</v>
      </c>
      <c r="C12" s="10" t="s">
        <v>13</v>
      </c>
      <c r="D12" s="11"/>
      <c r="E12" s="11">
        <f>E8</f>
        <v>94.28</v>
      </c>
      <c r="F12" s="11"/>
      <c r="G12" s="11"/>
      <c r="H12" s="11"/>
      <c r="I12" s="11"/>
      <c r="J12" s="113">
        <f>E12</f>
        <v>94.28</v>
      </c>
      <c r="K12" s="112" t="s">
        <v>191</v>
      </c>
    </row>
    <row r="13" spans="1:11" ht="28.5" x14ac:dyDescent="0.25">
      <c r="A13" s="116" t="s">
        <v>113</v>
      </c>
      <c r="B13" s="59" t="s">
        <v>41</v>
      </c>
      <c r="C13" s="10" t="s">
        <v>13</v>
      </c>
      <c r="D13" s="11"/>
      <c r="E13" s="11">
        <v>94.28</v>
      </c>
      <c r="F13" s="11"/>
      <c r="G13" s="11"/>
      <c r="H13" s="11"/>
      <c r="I13" s="11"/>
      <c r="J13" s="113">
        <f>E13</f>
        <v>94.28</v>
      </c>
      <c r="K13" s="112" t="s">
        <v>191</v>
      </c>
    </row>
    <row r="14" spans="1:11" ht="28.5" x14ac:dyDescent="0.25">
      <c r="A14" s="116" t="s">
        <v>114</v>
      </c>
      <c r="B14" s="59" t="s">
        <v>33</v>
      </c>
      <c r="C14" s="10" t="s">
        <v>13</v>
      </c>
      <c r="D14" s="11"/>
      <c r="E14" s="11">
        <v>94.28</v>
      </c>
      <c r="F14" s="11"/>
      <c r="G14" s="11"/>
      <c r="H14" s="11"/>
      <c r="I14" s="11"/>
      <c r="J14" s="113">
        <f>E14</f>
        <v>94.28</v>
      </c>
      <c r="K14" s="112" t="s">
        <v>191</v>
      </c>
    </row>
    <row r="15" spans="1:11" ht="15" x14ac:dyDescent="0.25">
      <c r="A15" s="116" t="s">
        <v>115</v>
      </c>
      <c r="B15" s="59" t="s">
        <v>45</v>
      </c>
      <c r="C15" s="10" t="s">
        <v>46</v>
      </c>
      <c r="D15" s="11"/>
      <c r="E15" s="11"/>
      <c r="F15" s="11">
        <v>14.5</v>
      </c>
      <c r="G15" s="11"/>
      <c r="H15" s="11"/>
      <c r="I15" s="11"/>
      <c r="J15" s="113">
        <f>F15</f>
        <v>14.5</v>
      </c>
      <c r="K15" s="112"/>
    </row>
    <row r="16" spans="1:11" ht="42.75" x14ac:dyDescent="0.25">
      <c r="A16" s="116" t="s">
        <v>116</v>
      </c>
      <c r="B16" s="59" t="s">
        <v>195</v>
      </c>
      <c r="C16" s="10" t="s">
        <v>13</v>
      </c>
      <c r="D16" s="11"/>
      <c r="E16" s="11">
        <f>E10</f>
        <v>68.080000000000013</v>
      </c>
      <c r="F16" s="11"/>
      <c r="G16" s="11"/>
      <c r="H16" s="11"/>
      <c r="I16" s="11"/>
      <c r="J16" s="113">
        <f>E16</f>
        <v>68.080000000000013</v>
      </c>
      <c r="K16" s="114" t="s">
        <v>218</v>
      </c>
    </row>
    <row r="17" spans="1:11" ht="28.5" x14ac:dyDescent="0.25">
      <c r="A17" s="116" t="s">
        <v>126</v>
      </c>
      <c r="B17" s="59" t="s">
        <v>193</v>
      </c>
      <c r="C17" s="10" t="s">
        <v>40</v>
      </c>
      <c r="D17" s="11">
        <v>7</v>
      </c>
      <c r="E17" s="11"/>
      <c r="F17" s="11"/>
      <c r="G17" s="11"/>
      <c r="H17" s="11"/>
      <c r="I17" s="11"/>
      <c r="J17" s="113">
        <f>D17</f>
        <v>7</v>
      </c>
      <c r="K17" s="112"/>
    </row>
    <row r="18" spans="1:11" ht="15" x14ac:dyDescent="0.25">
      <c r="A18" s="116" t="s">
        <v>134</v>
      </c>
      <c r="B18" s="59" t="s">
        <v>137</v>
      </c>
      <c r="C18" s="10" t="s">
        <v>46</v>
      </c>
      <c r="D18" s="11"/>
      <c r="E18" s="11"/>
      <c r="F18" s="11">
        <v>9</v>
      </c>
      <c r="G18" s="11"/>
      <c r="H18" s="11"/>
      <c r="I18" s="11"/>
      <c r="J18" s="113">
        <f>F18</f>
        <v>9</v>
      </c>
      <c r="K18" s="112"/>
    </row>
    <row r="19" spans="1:11" ht="28.5" x14ac:dyDescent="0.25">
      <c r="A19" s="116" t="s">
        <v>135</v>
      </c>
      <c r="B19" s="59" t="s">
        <v>138</v>
      </c>
      <c r="C19" s="10" t="s">
        <v>46</v>
      </c>
      <c r="D19" s="11"/>
      <c r="E19" s="11"/>
      <c r="F19" s="11">
        <v>18</v>
      </c>
      <c r="G19" s="11"/>
      <c r="H19" s="11"/>
      <c r="I19" s="11"/>
      <c r="J19" s="113">
        <f>F19</f>
        <v>18</v>
      </c>
      <c r="K19" s="112"/>
    </row>
    <row r="20" spans="1:11" ht="42.75" x14ac:dyDescent="0.25">
      <c r="A20" s="116" t="s">
        <v>136</v>
      </c>
      <c r="B20" s="59" t="s">
        <v>139</v>
      </c>
      <c r="C20" s="10" t="s">
        <v>40</v>
      </c>
      <c r="D20" s="11">
        <v>2</v>
      </c>
      <c r="E20" s="11"/>
      <c r="F20" s="11"/>
      <c r="G20" s="11"/>
      <c r="H20" s="11"/>
      <c r="I20" s="11"/>
      <c r="J20" s="113">
        <f>D20</f>
        <v>2</v>
      </c>
      <c r="K20" s="112"/>
    </row>
    <row r="21" spans="1:11" ht="15" x14ac:dyDescent="0.25">
      <c r="A21" s="107"/>
      <c r="B21" s="103" t="s">
        <v>252</v>
      </c>
      <c r="C21" s="108"/>
      <c r="D21" s="109"/>
      <c r="E21" s="109"/>
      <c r="F21" s="109"/>
      <c r="G21" s="109"/>
      <c r="H21" s="109"/>
      <c r="I21" s="109"/>
      <c r="J21" s="110"/>
      <c r="K21" s="104"/>
    </row>
    <row r="22" spans="1:11" ht="28.5" x14ac:dyDescent="0.25">
      <c r="A22" s="116" t="s">
        <v>34</v>
      </c>
      <c r="B22" s="59" t="s">
        <v>14</v>
      </c>
      <c r="C22" s="10" t="s">
        <v>13</v>
      </c>
      <c r="D22" s="11"/>
      <c r="E22" s="11">
        <v>186.64</v>
      </c>
      <c r="F22" s="11"/>
      <c r="G22" s="11"/>
      <c r="H22" s="11"/>
      <c r="I22" s="11"/>
      <c r="J22" s="113">
        <f>E22</f>
        <v>186.64</v>
      </c>
      <c r="K22" s="112" t="s">
        <v>191</v>
      </c>
    </row>
    <row r="23" spans="1:11" ht="28.5" x14ac:dyDescent="0.25">
      <c r="A23" s="116" t="s">
        <v>35</v>
      </c>
      <c r="B23" s="59" t="s">
        <v>194</v>
      </c>
      <c r="C23" s="10" t="s">
        <v>13</v>
      </c>
      <c r="D23" s="11"/>
      <c r="E23" s="11">
        <f>32.43+32.43+22.34+39.51</f>
        <v>126.71000000000001</v>
      </c>
      <c r="F23" s="11"/>
      <c r="G23" s="11"/>
      <c r="H23" s="11"/>
      <c r="I23" s="11"/>
      <c r="J23" s="113">
        <f>E23</f>
        <v>126.71000000000001</v>
      </c>
      <c r="K23" s="114" t="s">
        <v>220</v>
      </c>
    </row>
    <row r="24" spans="1:11" ht="28.5" x14ac:dyDescent="0.25">
      <c r="A24" s="116" t="s">
        <v>36</v>
      </c>
      <c r="B24" s="19" t="s">
        <v>16</v>
      </c>
      <c r="C24" s="10" t="s">
        <v>13</v>
      </c>
      <c r="D24" s="11"/>
      <c r="E24" s="11">
        <f>E22</f>
        <v>186.64</v>
      </c>
      <c r="F24" s="11"/>
      <c r="G24" s="11"/>
      <c r="H24" s="11"/>
      <c r="I24" s="11">
        <v>0.25</v>
      </c>
      <c r="J24" s="113">
        <f>E24*I24</f>
        <v>46.66</v>
      </c>
      <c r="K24" s="114" t="s">
        <v>253</v>
      </c>
    </row>
    <row r="25" spans="1:11" ht="42.75" x14ac:dyDescent="0.25">
      <c r="A25" s="116" t="s">
        <v>37</v>
      </c>
      <c r="B25" s="59" t="s">
        <v>246</v>
      </c>
      <c r="C25" s="10" t="s">
        <v>13</v>
      </c>
      <c r="D25" s="11"/>
      <c r="E25" s="11">
        <v>186.64</v>
      </c>
      <c r="F25" s="11"/>
      <c r="G25" s="11"/>
      <c r="H25" s="11"/>
      <c r="I25" s="11">
        <v>0.25</v>
      </c>
      <c r="J25" s="113">
        <f>E25*I25</f>
        <v>46.66</v>
      </c>
      <c r="K25" s="112" t="s">
        <v>191</v>
      </c>
    </row>
    <row r="26" spans="1:11" ht="28.5" x14ac:dyDescent="0.25">
      <c r="A26" s="116" t="s">
        <v>38</v>
      </c>
      <c r="B26" s="59" t="s">
        <v>41</v>
      </c>
      <c r="C26" s="10" t="s">
        <v>13</v>
      </c>
      <c r="D26" s="11"/>
      <c r="E26" s="11">
        <v>186.64</v>
      </c>
      <c r="F26" s="11"/>
      <c r="G26" s="11"/>
      <c r="H26" s="11"/>
      <c r="I26" s="11"/>
      <c r="J26" s="113">
        <f>E26</f>
        <v>186.64</v>
      </c>
      <c r="K26" s="112" t="s">
        <v>191</v>
      </c>
    </row>
    <row r="27" spans="1:11" ht="28.5" x14ac:dyDescent="0.25">
      <c r="A27" s="116" t="s">
        <v>44</v>
      </c>
      <c r="B27" s="59" t="s">
        <v>33</v>
      </c>
      <c r="C27" s="10" t="s">
        <v>13</v>
      </c>
      <c r="D27" s="11"/>
      <c r="E27" s="11">
        <v>186.64</v>
      </c>
      <c r="F27" s="11"/>
      <c r="G27" s="11"/>
      <c r="H27" s="11"/>
      <c r="I27" s="11"/>
      <c r="J27" s="113">
        <f>E27</f>
        <v>186.64</v>
      </c>
      <c r="K27" s="112" t="s">
        <v>191</v>
      </c>
    </row>
    <row r="28" spans="1:11" ht="15" x14ac:dyDescent="0.25">
      <c r="A28" s="116" t="s">
        <v>117</v>
      </c>
      <c r="B28" s="59" t="s">
        <v>45</v>
      </c>
      <c r="C28" s="10" t="s">
        <v>46</v>
      </c>
      <c r="D28" s="11"/>
      <c r="E28" s="11"/>
      <c r="F28" s="11">
        <v>24.3</v>
      </c>
      <c r="G28" s="11"/>
      <c r="H28" s="11"/>
      <c r="I28" s="11"/>
      <c r="J28" s="113">
        <f>F28</f>
        <v>24.3</v>
      </c>
      <c r="K28" s="112"/>
    </row>
    <row r="29" spans="1:11" ht="28.5" x14ac:dyDescent="0.25">
      <c r="A29" s="116" t="s">
        <v>118</v>
      </c>
      <c r="B29" s="59" t="s">
        <v>195</v>
      </c>
      <c r="C29" s="10" t="s">
        <v>13</v>
      </c>
      <c r="D29" s="11"/>
      <c r="E29" s="11">
        <f>32.43+32.43+22.34</f>
        <v>87.2</v>
      </c>
      <c r="F29" s="11"/>
      <c r="G29" s="11"/>
      <c r="H29" s="11"/>
      <c r="I29" s="11"/>
      <c r="J29" s="113">
        <f>E29</f>
        <v>87.2</v>
      </c>
      <c r="K29" s="114" t="s">
        <v>221</v>
      </c>
    </row>
    <row r="30" spans="1:11" ht="42.75" x14ac:dyDescent="0.25">
      <c r="A30" s="116" t="s">
        <v>119</v>
      </c>
      <c r="B30" s="59" t="s">
        <v>228</v>
      </c>
      <c r="C30" s="10" t="s">
        <v>13</v>
      </c>
      <c r="D30" s="11"/>
      <c r="E30" s="11">
        <f>39.51</f>
        <v>39.51</v>
      </c>
      <c r="F30" s="11"/>
      <c r="G30" s="11"/>
      <c r="H30" s="11"/>
      <c r="I30" s="11"/>
      <c r="J30" s="113">
        <f>E30</f>
        <v>39.51</v>
      </c>
      <c r="K30" s="114" t="s">
        <v>222</v>
      </c>
    </row>
    <row r="31" spans="1:11" ht="28.5" x14ac:dyDescent="0.25">
      <c r="A31" s="116" t="s">
        <v>128</v>
      </c>
      <c r="B31" s="59" t="s">
        <v>193</v>
      </c>
      <c r="C31" s="10" t="s">
        <v>40</v>
      </c>
      <c r="D31" s="11">
        <f>6+6+4+6</f>
        <v>22</v>
      </c>
      <c r="E31" s="11"/>
      <c r="F31" s="11"/>
      <c r="G31" s="11"/>
      <c r="H31" s="11"/>
      <c r="I31" s="11"/>
      <c r="J31" s="113">
        <f>D31</f>
        <v>22</v>
      </c>
      <c r="K31" s="112"/>
    </row>
    <row r="32" spans="1:11" ht="28.5" x14ac:dyDescent="0.25">
      <c r="A32" s="116" t="s">
        <v>196</v>
      </c>
      <c r="B32" s="59" t="s">
        <v>204</v>
      </c>
      <c r="C32" s="10" t="s">
        <v>46</v>
      </c>
      <c r="D32" s="11"/>
      <c r="E32" s="11"/>
      <c r="F32" s="11">
        <v>23.6</v>
      </c>
      <c r="G32" s="11"/>
      <c r="H32" s="11"/>
      <c r="I32" s="11"/>
      <c r="J32" s="113">
        <f>F32</f>
        <v>23.6</v>
      </c>
      <c r="K32" s="112" t="s">
        <v>223</v>
      </c>
    </row>
    <row r="33" spans="1:11" ht="15" x14ac:dyDescent="0.25">
      <c r="A33" s="107"/>
      <c r="B33" s="103" t="s">
        <v>251</v>
      </c>
      <c r="C33" s="108"/>
      <c r="D33" s="109"/>
      <c r="E33" s="109"/>
      <c r="F33" s="109"/>
      <c r="G33" s="109"/>
      <c r="H33" s="109"/>
      <c r="I33" s="109"/>
      <c r="J33" s="110"/>
      <c r="K33" s="104"/>
    </row>
    <row r="34" spans="1:11" ht="28.5" x14ac:dyDescent="0.25">
      <c r="A34" s="116" t="s">
        <v>48</v>
      </c>
      <c r="B34" s="59" t="s">
        <v>14</v>
      </c>
      <c r="C34" s="10" t="s">
        <v>13</v>
      </c>
      <c r="D34" s="11"/>
      <c r="E34" s="11">
        <v>200.61</v>
      </c>
      <c r="F34" s="11"/>
      <c r="G34" s="11"/>
      <c r="H34" s="11"/>
      <c r="I34" s="11"/>
      <c r="J34" s="113">
        <f>E34</f>
        <v>200.61</v>
      </c>
      <c r="K34" s="112" t="s">
        <v>191</v>
      </c>
    </row>
    <row r="35" spans="1:11" ht="57" x14ac:dyDescent="0.25">
      <c r="A35" s="116" t="s">
        <v>47</v>
      </c>
      <c r="B35" s="59" t="s">
        <v>194</v>
      </c>
      <c r="C35" s="10" t="s">
        <v>13</v>
      </c>
      <c r="D35" s="11"/>
      <c r="E35" s="11">
        <f>22.89+9.54+32.7+12.81+13.08+19.35+27</f>
        <v>137.37</v>
      </c>
      <c r="F35" s="11"/>
      <c r="G35" s="11"/>
      <c r="H35" s="11"/>
      <c r="I35" s="11"/>
      <c r="J35" s="113">
        <f>E35</f>
        <v>137.37</v>
      </c>
      <c r="K35" s="114" t="s">
        <v>224</v>
      </c>
    </row>
    <row r="36" spans="1:11" ht="28.5" x14ac:dyDescent="0.25">
      <c r="A36" s="116" t="s">
        <v>120</v>
      </c>
      <c r="B36" s="19" t="s">
        <v>16</v>
      </c>
      <c r="C36" s="10" t="s">
        <v>13</v>
      </c>
      <c r="D36" s="11"/>
      <c r="E36" s="11">
        <f>E34</f>
        <v>200.61</v>
      </c>
      <c r="F36" s="11"/>
      <c r="G36" s="11"/>
      <c r="H36" s="11"/>
      <c r="I36" s="11">
        <v>0.25</v>
      </c>
      <c r="J36" s="113">
        <f>E36*I36</f>
        <v>50.152500000000003</v>
      </c>
      <c r="K36" s="114" t="s">
        <v>253</v>
      </c>
    </row>
    <row r="37" spans="1:11" ht="42.75" x14ac:dyDescent="0.25">
      <c r="A37" s="116" t="s">
        <v>121</v>
      </c>
      <c r="B37" s="59" t="s">
        <v>246</v>
      </c>
      <c r="C37" s="10" t="s">
        <v>13</v>
      </c>
      <c r="D37" s="11"/>
      <c r="E37" s="11">
        <f>E34</f>
        <v>200.61</v>
      </c>
      <c r="F37" s="11"/>
      <c r="G37" s="11"/>
      <c r="H37" s="11"/>
      <c r="I37" s="11">
        <v>0.25</v>
      </c>
      <c r="J37" s="113">
        <f>E37*I37</f>
        <v>50.152500000000003</v>
      </c>
      <c r="K37" s="112" t="s">
        <v>191</v>
      </c>
    </row>
    <row r="38" spans="1:11" ht="28.5" x14ac:dyDescent="0.25">
      <c r="A38" s="116" t="s">
        <v>141</v>
      </c>
      <c r="B38" s="59" t="s">
        <v>41</v>
      </c>
      <c r="C38" s="10" t="s">
        <v>13</v>
      </c>
      <c r="D38" s="11"/>
      <c r="E38" s="11">
        <f>E34</f>
        <v>200.61</v>
      </c>
      <c r="F38" s="11"/>
      <c r="G38" s="11"/>
      <c r="H38" s="11"/>
      <c r="I38" s="11"/>
      <c r="J38" s="113">
        <f>E38</f>
        <v>200.61</v>
      </c>
      <c r="K38" s="112" t="s">
        <v>191</v>
      </c>
    </row>
    <row r="39" spans="1:11" ht="28.5" x14ac:dyDescent="0.25">
      <c r="A39" s="116" t="s">
        <v>122</v>
      </c>
      <c r="B39" s="59" t="s">
        <v>33</v>
      </c>
      <c r="C39" s="10" t="s">
        <v>13</v>
      </c>
      <c r="D39" s="11"/>
      <c r="E39" s="11">
        <f>E34</f>
        <v>200.61</v>
      </c>
      <c r="F39" s="11"/>
      <c r="G39" s="11"/>
      <c r="H39" s="11"/>
      <c r="I39" s="11"/>
      <c r="J39" s="113">
        <f>E39</f>
        <v>200.61</v>
      </c>
      <c r="K39" s="112" t="s">
        <v>191</v>
      </c>
    </row>
    <row r="40" spans="1:11" ht="15" x14ac:dyDescent="0.25">
      <c r="A40" s="116" t="s">
        <v>123</v>
      </c>
      <c r="B40" s="59" t="s">
        <v>45</v>
      </c>
      <c r="C40" s="10" t="s">
        <v>46</v>
      </c>
      <c r="D40" s="11"/>
      <c r="E40" s="11"/>
      <c r="F40" s="11">
        <v>26.65</v>
      </c>
      <c r="G40" s="11"/>
      <c r="H40" s="11"/>
      <c r="I40" s="11"/>
      <c r="J40" s="113">
        <f>F40</f>
        <v>26.65</v>
      </c>
      <c r="K40" s="112"/>
    </row>
    <row r="41" spans="1:11" ht="57" x14ac:dyDescent="0.25">
      <c r="A41" s="116" t="s">
        <v>124</v>
      </c>
      <c r="B41" s="59" t="s">
        <v>228</v>
      </c>
      <c r="C41" s="10" t="s">
        <v>13</v>
      </c>
      <c r="D41" s="11"/>
      <c r="E41" s="11">
        <f>22.89+9.54+32.7+12.81+13.08+19.35+27</f>
        <v>137.37</v>
      </c>
      <c r="F41" s="11"/>
      <c r="G41" s="11"/>
      <c r="H41" s="11"/>
      <c r="I41" s="11"/>
      <c r="J41" s="113">
        <f>E41</f>
        <v>137.37</v>
      </c>
      <c r="K41" s="114" t="s">
        <v>224</v>
      </c>
    </row>
    <row r="42" spans="1:11" ht="28.5" x14ac:dyDescent="0.25">
      <c r="A42" s="116" t="s">
        <v>125</v>
      </c>
      <c r="B42" s="59" t="s">
        <v>193</v>
      </c>
      <c r="C42" s="10" t="s">
        <v>40</v>
      </c>
      <c r="D42" s="11">
        <v>28</v>
      </c>
      <c r="E42" s="11"/>
      <c r="F42" s="11"/>
      <c r="G42" s="11"/>
      <c r="H42" s="11"/>
      <c r="I42" s="11"/>
      <c r="J42" s="113">
        <f>D42</f>
        <v>28</v>
      </c>
      <c r="K42" s="112"/>
    </row>
    <row r="43" spans="1:11" ht="28.5" x14ac:dyDescent="0.25">
      <c r="A43" s="116" t="s">
        <v>127</v>
      </c>
      <c r="B43" s="59" t="s">
        <v>204</v>
      </c>
      <c r="C43" s="10" t="s">
        <v>46</v>
      </c>
      <c r="D43" s="11"/>
      <c r="E43" s="11"/>
      <c r="F43" s="11">
        <v>25.95</v>
      </c>
      <c r="G43" s="11"/>
      <c r="H43" s="11"/>
      <c r="I43" s="11"/>
      <c r="J43" s="113">
        <f>F43</f>
        <v>25.95</v>
      </c>
      <c r="K43" s="112" t="s">
        <v>223</v>
      </c>
    </row>
    <row r="44" spans="1:11" ht="15" x14ac:dyDescent="0.25">
      <c r="A44" s="107"/>
      <c r="B44" s="103" t="s">
        <v>197</v>
      </c>
      <c r="C44" s="108"/>
      <c r="D44" s="109"/>
      <c r="E44" s="109"/>
      <c r="F44" s="109"/>
      <c r="G44" s="109"/>
      <c r="H44" s="109"/>
      <c r="I44" s="109"/>
      <c r="J44" s="110"/>
      <c r="K44" s="104"/>
    </row>
    <row r="45" spans="1:11" ht="28.5" x14ac:dyDescent="0.25">
      <c r="A45" s="118" t="s">
        <v>143</v>
      </c>
      <c r="B45" s="18" t="s">
        <v>200</v>
      </c>
      <c r="C45" s="12" t="s">
        <v>40</v>
      </c>
      <c r="D45" s="11">
        <v>18</v>
      </c>
      <c r="E45" s="11"/>
      <c r="F45" s="11"/>
      <c r="G45" s="11"/>
      <c r="H45" s="11"/>
      <c r="I45" s="11"/>
      <c r="J45" s="113">
        <f>D45</f>
        <v>18</v>
      </c>
      <c r="K45" s="112"/>
    </row>
    <row r="46" spans="1:11" ht="15" x14ac:dyDescent="0.25">
      <c r="A46" s="118" t="s">
        <v>202</v>
      </c>
      <c r="B46" s="18" t="s">
        <v>201</v>
      </c>
      <c r="C46" s="12" t="s">
        <v>40</v>
      </c>
      <c r="D46" s="11">
        <v>18</v>
      </c>
      <c r="E46" s="11"/>
      <c r="F46" s="11"/>
      <c r="G46" s="11"/>
      <c r="H46" s="11"/>
      <c r="I46" s="11"/>
      <c r="J46" s="113">
        <f>D46</f>
        <v>18</v>
      </c>
      <c r="K46" s="112"/>
    </row>
    <row r="47" spans="1:11" ht="28.5" x14ac:dyDescent="0.25">
      <c r="A47" s="118" t="s">
        <v>203</v>
      </c>
      <c r="B47" s="18" t="s">
        <v>213</v>
      </c>
      <c r="C47" s="12" t="s">
        <v>13</v>
      </c>
      <c r="D47" s="11"/>
      <c r="E47" s="11">
        <f>D45*(2.8*0.1*4)</f>
        <v>20.159999999999997</v>
      </c>
      <c r="F47" s="11"/>
      <c r="G47" s="11"/>
      <c r="H47" s="11"/>
      <c r="I47" s="11"/>
      <c r="J47" s="113">
        <f>E47</f>
        <v>20.159999999999997</v>
      </c>
      <c r="K47" s="112"/>
    </row>
    <row r="48" spans="1:11" ht="15" x14ac:dyDescent="0.25">
      <c r="A48" s="107"/>
      <c r="B48" s="103" t="s">
        <v>140</v>
      </c>
      <c r="C48" s="108"/>
      <c r="D48" s="109"/>
      <c r="E48" s="109"/>
      <c r="F48" s="109"/>
      <c r="G48" s="109"/>
      <c r="H48" s="109"/>
      <c r="I48" s="109"/>
      <c r="J48" s="110"/>
      <c r="K48" s="104"/>
    </row>
    <row r="49" spans="1:11" ht="28.5" x14ac:dyDescent="0.25">
      <c r="A49" s="118" t="s">
        <v>20</v>
      </c>
      <c r="B49" s="18" t="s">
        <v>49</v>
      </c>
      <c r="C49" s="12" t="s">
        <v>46</v>
      </c>
      <c r="D49" s="11"/>
      <c r="E49" s="11"/>
      <c r="F49" s="11">
        <f>6.8+6.8+6.8+6.8+9.2</f>
        <v>36.4</v>
      </c>
      <c r="G49" s="11"/>
      <c r="H49" s="11"/>
      <c r="I49" s="11"/>
      <c r="J49" s="113">
        <f>F49</f>
        <v>36.4</v>
      </c>
      <c r="K49" s="112" t="s">
        <v>225</v>
      </c>
    </row>
    <row r="50" spans="1:11" ht="28.5" x14ac:dyDescent="0.25">
      <c r="A50" s="118" t="s">
        <v>145</v>
      </c>
      <c r="B50" s="18" t="s">
        <v>192</v>
      </c>
      <c r="C50" s="12" t="s">
        <v>46</v>
      </c>
      <c r="D50" s="11"/>
      <c r="E50" s="11"/>
      <c r="F50" s="11">
        <v>6</v>
      </c>
      <c r="G50" s="11"/>
      <c r="H50" s="11"/>
      <c r="I50" s="11"/>
      <c r="J50" s="113">
        <f>F50</f>
        <v>6</v>
      </c>
      <c r="K50" s="114" t="s">
        <v>226</v>
      </c>
    </row>
    <row r="51" spans="1:11" ht="15" x14ac:dyDescent="0.25">
      <c r="A51" s="107"/>
      <c r="B51" s="103" t="s">
        <v>19</v>
      </c>
      <c r="C51" s="108"/>
      <c r="D51" s="109"/>
      <c r="E51" s="109"/>
      <c r="F51" s="109"/>
      <c r="G51" s="109"/>
      <c r="H51" s="109"/>
      <c r="I51" s="109"/>
      <c r="J51" s="110"/>
      <c r="K51" s="104"/>
    </row>
    <row r="52" spans="1:11" ht="15" x14ac:dyDescent="0.25">
      <c r="A52" s="116" t="s">
        <v>198</v>
      </c>
      <c r="B52" s="19" t="s">
        <v>25</v>
      </c>
      <c r="C52" s="10" t="s">
        <v>13</v>
      </c>
      <c r="D52" s="11"/>
      <c r="E52" s="11">
        <f>E8+E22+E34</f>
        <v>481.53</v>
      </c>
      <c r="F52" s="11"/>
      <c r="G52" s="11"/>
      <c r="H52" s="11"/>
      <c r="I52" s="11"/>
      <c r="J52" s="113">
        <f>E52</f>
        <v>481.53</v>
      </c>
      <c r="K52" s="112" t="s">
        <v>191</v>
      </c>
    </row>
    <row r="53" spans="1:11" ht="15" x14ac:dyDescent="0.25">
      <c r="A53" s="116" t="s">
        <v>199</v>
      </c>
      <c r="B53" s="19" t="s">
        <v>26</v>
      </c>
      <c r="C53" s="10" t="s">
        <v>42</v>
      </c>
      <c r="D53" s="11">
        <f>E52*0.05</f>
        <v>24.076499999999999</v>
      </c>
      <c r="E53" s="11"/>
      <c r="F53" s="11"/>
      <c r="G53" s="11"/>
      <c r="H53" s="11"/>
      <c r="I53" s="11"/>
      <c r="J53" s="113">
        <f>D53</f>
        <v>24.076499999999999</v>
      </c>
      <c r="K53" s="112" t="s">
        <v>227</v>
      </c>
    </row>
    <row r="54" spans="1:11" ht="15.75" thickBot="1" x14ac:dyDescent="0.3">
      <c r="A54" s="119"/>
      <c r="B54" s="120"/>
      <c r="C54" s="121"/>
      <c r="D54" s="122"/>
      <c r="E54" s="122"/>
      <c r="F54" s="122"/>
      <c r="G54" s="122"/>
      <c r="H54" s="122"/>
      <c r="I54" s="122"/>
      <c r="J54" s="123"/>
      <c r="K54" s="124"/>
    </row>
  </sheetData>
  <mergeCells count="1">
    <mergeCell ref="A1:K1"/>
  </mergeCells>
  <phoneticPr fontId="4" type="noConversion"/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80" orientation="landscape" horizontalDpi="1200" verticalDpi="1200" r:id="rId1"/>
  <rowBreaks count="2" manualBreakCount="2">
    <brk id="20" max="10" man="1"/>
    <brk id="43" max="10" man="1"/>
  </rowBreaks>
  <ignoredErrors>
    <ignoredError sqref="J15:J16 J11 J28 J24 J36" 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2"/>
  <sheetViews>
    <sheetView view="pageBreakPreview" zoomScaleSheetLayoutView="100" workbookViewId="0">
      <pane ySplit="4" topLeftCell="A14" activePane="bottomLeft" state="frozen"/>
      <selection pane="bottomLeft" activeCell="C35" sqref="C35"/>
    </sheetView>
  </sheetViews>
  <sheetFormatPr defaultColWidth="8.85546875" defaultRowHeight="14.25" x14ac:dyDescent="0.2"/>
  <cols>
    <col min="1" max="1" width="8.85546875" style="2"/>
    <col min="2" max="2" width="17.5703125" style="1" customWidth="1"/>
    <col min="3" max="3" width="50.140625" style="1" customWidth="1"/>
    <col min="4" max="4" width="9" style="1" bestFit="1" customWidth="1"/>
    <col min="5" max="5" width="8.85546875" style="1"/>
    <col min="6" max="6" width="12" style="1" bestFit="1" customWidth="1"/>
    <col min="7" max="7" width="10.28515625" style="1" bestFit="1" customWidth="1"/>
    <col min="8" max="8" width="14.28515625" style="1" bestFit="1" customWidth="1"/>
    <col min="9" max="9" width="10.28515625" style="1" bestFit="1" customWidth="1"/>
    <col min="10" max="10" width="10.28515625" style="65" bestFit="1" customWidth="1"/>
    <col min="11" max="16384" width="8.85546875" style="1"/>
  </cols>
  <sheetData>
    <row r="1" spans="1:9" x14ac:dyDescent="0.2">
      <c r="A1" s="172" t="s">
        <v>156</v>
      </c>
      <c r="B1" s="173"/>
      <c r="C1" s="173"/>
      <c r="D1" s="173"/>
      <c r="E1" s="173"/>
      <c r="F1" s="173"/>
      <c r="G1" s="173"/>
      <c r="H1" s="173"/>
      <c r="I1" s="174"/>
    </row>
    <row r="2" spans="1:9" x14ac:dyDescent="0.2">
      <c r="A2" s="175"/>
      <c r="B2" s="176"/>
      <c r="C2" s="176"/>
      <c r="D2" s="176"/>
      <c r="E2" s="176"/>
      <c r="F2" s="176"/>
      <c r="G2" s="176"/>
      <c r="H2" s="176"/>
      <c r="I2" s="177"/>
    </row>
    <row r="3" spans="1:9" x14ac:dyDescent="0.2">
      <c r="A3" s="178" t="s">
        <v>157</v>
      </c>
      <c r="B3" s="179" t="s">
        <v>158</v>
      </c>
      <c r="C3" s="180" t="s">
        <v>159</v>
      </c>
      <c r="D3" s="181" t="s">
        <v>160</v>
      </c>
      <c r="E3" s="182" t="s">
        <v>161</v>
      </c>
      <c r="F3" s="183" t="s">
        <v>162</v>
      </c>
      <c r="G3" s="182" t="s">
        <v>163</v>
      </c>
      <c r="H3" s="182"/>
      <c r="I3" s="132"/>
    </row>
    <row r="4" spans="1:9" ht="15" x14ac:dyDescent="0.2">
      <c r="A4" s="178"/>
      <c r="B4" s="179"/>
      <c r="C4" s="180"/>
      <c r="D4" s="181"/>
      <c r="E4" s="182"/>
      <c r="F4" s="183"/>
      <c r="G4" s="75" t="s">
        <v>164</v>
      </c>
      <c r="H4" s="75" t="s">
        <v>165</v>
      </c>
      <c r="I4" s="133" t="s">
        <v>166</v>
      </c>
    </row>
    <row r="5" spans="1:9" ht="28.5" x14ac:dyDescent="0.2">
      <c r="A5" s="134" t="s">
        <v>205</v>
      </c>
      <c r="B5" s="76" t="s">
        <v>167</v>
      </c>
      <c r="C5" s="170" t="s">
        <v>229</v>
      </c>
      <c r="D5" s="170"/>
      <c r="E5" s="170"/>
      <c r="F5" s="170"/>
      <c r="G5" s="170"/>
      <c r="H5" s="170"/>
      <c r="I5" s="171"/>
    </row>
    <row r="6" spans="1:9" ht="42.75" x14ac:dyDescent="0.2">
      <c r="A6" s="135"/>
      <c r="B6" s="77" t="s">
        <v>230</v>
      </c>
      <c r="C6" s="87" t="s">
        <v>235</v>
      </c>
      <c r="D6" s="115">
        <v>2.1911999999999998</v>
      </c>
      <c r="E6" s="77" t="s">
        <v>40</v>
      </c>
      <c r="F6" s="81" t="s">
        <v>241</v>
      </c>
      <c r="G6" s="90">
        <f>D6*F6</f>
        <v>0.54779999999999995</v>
      </c>
      <c r="H6" s="86"/>
      <c r="I6" s="136"/>
    </row>
    <row r="7" spans="1:9" ht="28.5" x14ac:dyDescent="0.2">
      <c r="A7" s="135"/>
      <c r="B7" s="77" t="s">
        <v>231</v>
      </c>
      <c r="C7" s="87" t="s">
        <v>236</v>
      </c>
      <c r="D7" s="115">
        <v>1.32E-2</v>
      </c>
      <c r="E7" s="77" t="s">
        <v>240</v>
      </c>
      <c r="F7" s="81" t="s">
        <v>242</v>
      </c>
      <c r="G7" s="90">
        <f t="shared" ref="G7:G9" si="0">D7*F7</f>
        <v>0.37329600000000002</v>
      </c>
      <c r="H7" s="86"/>
      <c r="I7" s="136"/>
    </row>
    <row r="8" spans="1:9" ht="28.5" x14ac:dyDescent="0.2">
      <c r="A8" s="135"/>
      <c r="B8" s="77" t="s">
        <v>232</v>
      </c>
      <c r="C8" s="87" t="s">
        <v>237</v>
      </c>
      <c r="D8" s="115">
        <v>3.3300000000000003E-2</v>
      </c>
      <c r="E8" s="77" t="s">
        <v>240</v>
      </c>
      <c r="F8" s="81" t="s">
        <v>243</v>
      </c>
      <c r="G8" s="90">
        <f t="shared" si="0"/>
        <v>1.614384</v>
      </c>
      <c r="H8" s="86"/>
      <c r="I8" s="136"/>
    </row>
    <row r="9" spans="1:9" ht="42.75" x14ac:dyDescent="0.2">
      <c r="A9" s="135"/>
      <c r="B9" s="77" t="s">
        <v>233</v>
      </c>
      <c r="C9" s="87" t="s">
        <v>238</v>
      </c>
      <c r="D9" s="115">
        <v>4.2599999999999999E-2</v>
      </c>
      <c r="E9" s="77" t="s">
        <v>179</v>
      </c>
      <c r="F9" s="81" t="s">
        <v>244</v>
      </c>
      <c r="G9" s="90">
        <f t="shared" si="0"/>
        <v>1.244346</v>
      </c>
      <c r="H9" s="86"/>
      <c r="I9" s="136"/>
    </row>
    <row r="10" spans="1:9" ht="28.5" x14ac:dyDescent="0.2">
      <c r="A10" s="135"/>
      <c r="B10" s="77" t="s">
        <v>234</v>
      </c>
      <c r="C10" s="87" t="s">
        <v>239</v>
      </c>
      <c r="D10" s="115">
        <v>0.49940000000000001</v>
      </c>
      <c r="E10" s="77" t="s">
        <v>18</v>
      </c>
      <c r="F10" s="81" t="s">
        <v>245</v>
      </c>
      <c r="G10" s="97"/>
      <c r="H10" s="91">
        <f>D10*F10</f>
        <v>9.7532820000000005</v>
      </c>
      <c r="I10" s="136"/>
    </row>
    <row r="11" spans="1:9" ht="15" x14ac:dyDescent="0.25">
      <c r="A11" s="135"/>
      <c r="B11" s="92"/>
      <c r="C11" s="93" t="s">
        <v>174</v>
      </c>
      <c r="D11" s="94">
        <v>1</v>
      </c>
      <c r="E11" s="95" t="s">
        <v>13</v>
      </c>
      <c r="F11" s="96"/>
      <c r="G11" s="97">
        <f>SUM(G6:G10)</f>
        <v>3.7798259999999999</v>
      </c>
      <c r="H11" s="86">
        <f>SUM(H6:H10)</f>
        <v>9.7532820000000005</v>
      </c>
      <c r="I11" s="136">
        <f>SUM(G11:H11)</f>
        <v>13.533108</v>
      </c>
    </row>
    <row r="12" spans="1:9" ht="15" x14ac:dyDescent="0.2">
      <c r="A12" s="137"/>
      <c r="B12" s="126"/>
      <c r="C12" s="127"/>
      <c r="D12" s="13"/>
      <c r="E12" s="128"/>
      <c r="F12" s="129"/>
      <c r="G12" s="130"/>
      <c r="H12" s="130"/>
      <c r="I12" s="138"/>
    </row>
    <row r="13" spans="1:9" ht="28.5" x14ac:dyDescent="0.2">
      <c r="A13" s="134" t="s">
        <v>207</v>
      </c>
      <c r="B13" s="76" t="s">
        <v>167</v>
      </c>
      <c r="C13" s="170" t="s">
        <v>176</v>
      </c>
      <c r="D13" s="170"/>
      <c r="E13" s="170"/>
      <c r="F13" s="170"/>
      <c r="G13" s="170"/>
      <c r="H13" s="170"/>
      <c r="I13" s="171"/>
    </row>
    <row r="14" spans="1:9" ht="15" x14ac:dyDescent="0.2">
      <c r="A14" s="139"/>
      <c r="B14" s="80" t="s">
        <v>172</v>
      </c>
      <c r="C14" s="87" t="s">
        <v>177</v>
      </c>
      <c r="D14" s="88">
        <v>0.4</v>
      </c>
      <c r="E14" s="77" t="s">
        <v>18</v>
      </c>
      <c r="F14" s="89">
        <v>20.73</v>
      </c>
      <c r="G14" s="90"/>
      <c r="H14" s="91">
        <f>D14*F14</f>
        <v>8.2919999999999998</v>
      </c>
      <c r="I14" s="140"/>
    </row>
    <row r="15" spans="1:9" x14ac:dyDescent="0.2">
      <c r="A15" s="135"/>
      <c r="B15" s="77" t="s">
        <v>168</v>
      </c>
      <c r="C15" s="78" t="s">
        <v>178</v>
      </c>
      <c r="D15" s="88">
        <v>0.2</v>
      </c>
      <c r="E15" s="77" t="s">
        <v>18</v>
      </c>
      <c r="F15" s="89">
        <v>18.3</v>
      </c>
      <c r="G15" s="90"/>
      <c r="H15" s="91">
        <f>D15*F15</f>
        <v>3.66</v>
      </c>
      <c r="I15" s="140"/>
    </row>
    <row r="16" spans="1:9" ht="15" x14ac:dyDescent="0.25">
      <c r="A16" s="135"/>
      <c r="B16" s="92"/>
      <c r="C16" s="93" t="s">
        <v>174</v>
      </c>
      <c r="D16" s="94">
        <v>1</v>
      </c>
      <c r="E16" s="95" t="s">
        <v>13</v>
      </c>
      <c r="F16" s="96"/>
      <c r="G16" s="97"/>
      <c r="H16" s="86">
        <f>SUM(H14:H15)</f>
        <v>11.952</v>
      </c>
      <c r="I16" s="136">
        <f>SUM(G16:H16)</f>
        <v>11.952</v>
      </c>
    </row>
    <row r="17" spans="1:9" ht="15" x14ac:dyDescent="0.2">
      <c r="A17" s="137"/>
      <c r="B17" s="126"/>
      <c r="C17" s="127"/>
      <c r="D17" s="13"/>
      <c r="E17" s="128"/>
      <c r="F17" s="129"/>
      <c r="G17" s="130"/>
      <c r="H17" s="130"/>
      <c r="I17" s="138"/>
    </row>
    <row r="18" spans="1:9" ht="28.5" x14ac:dyDescent="0.2">
      <c r="A18" s="134" t="s">
        <v>211</v>
      </c>
      <c r="B18" s="76" t="s">
        <v>167</v>
      </c>
      <c r="C18" s="170" t="s">
        <v>204</v>
      </c>
      <c r="D18" s="170"/>
      <c r="E18" s="170"/>
      <c r="F18" s="170"/>
      <c r="G18" s="170"/>
      <c r="H18" s="170"/>
      <c r="I18" s="171"/>
    </row>
    <row r="19" spans="1:9" x14ac:dyDescent="0.2">
      <c r="A19" s="141"/>
      <c r="B19" s="77" t="s">
        <v>168</v>
      </c>
      <c r="C19" s="78" t="s">
        <v>169</v>
      </c>
      <c r="D19" s="79">
        <v>0.4</v>
      </c>
      <c r="E19" s="80" t="s">
        <v>18</v>
      </c>
      <c r="F19" s="81">
        <v>16.920000000000002</v>
      </c>
      <c r="G19" s="82"/>
      <c r="H19" s="81">
        <f>D19*F19</f>
        <v>6.7680000000000007</v>
      </c>
      <c r="I19" s="142"/>
    </row>
    <row r="20" spans="1:9" ht="28.5" x14ac:dyDescent="0.2">
      <c r="A20" s="141"/>
      <c r="B20" s="77" t="s">
        <v>180</v>
      </c>
      <c r="C20" s="111" t="s">
        <v>208</v>
      </c>
      <c r="D20" s="79">
        <v>2.85</v>
      </c>
      <c r="E20" s="80" t="s">
        <v>40</v>
      </c>
      <c r="F20" s="81">
        <v>1.4</v>
      </c>
      <c r="G20" s="82">
        <f>D20*F20</f>
        <v>3.9899999999999998</v>
      </c>
      <c r="H20" s="81"/>
      <c r="I20" s="142"/>
    </row>
    <row r="21" spans="1:9" x14ac:dyDescent="0.2">
      <c r="A21" s="141"/>
      <c r="B21" s="77" t="s">
        <v>210</v>
      </c>
      <c r="C21" s="78" t="s">
        <v>209</v>
      </c>
      <c r="D21" s="79">
        <v>6</v>
      </c>
      <c r="E21" s="80" t="s">
        <v>40</v>
      </c>
      <c r="F21" s="81">
        <v>0.46</v>
      </c>
      <c r="G21" s="82">
        <f>D21*F21</f>
        <v>2.7600000000000002</v>
      </c>
      <c r="H21" s="81"/>
      <c r="I21" s="142"/>
    </row>
    <row r="22" spans="1:9" ht="15" x14ac:dyDescent="0.2">
      <c r="A22" s="139"/>
      <c r="B22" s="77"/>
      <c r="C22" s="83" t="s">
        <v>170</v>
      </c>
      <c r="D22" s="84">
        <v>1</v>
      </c>
      <c r="E22" s="85" t="s">
        <v>46</v>
      </c>
      <c r="F22" s="81"/>
      <c r="G22" s="86">
        <f>SUM(G19:G21)</f>
        <v>6.75</v>
      </c>
      <c r="H22" s="86">
        <f>SUM(H19:H21)</f>
        <v>6.7680000000000007</v>
      </c>
      <c r="I22" s="143">
        <f>SUM(G22:H22)</f>
        <v>13.518000000000001</v>
      </c>
    </row>
    <row r="23" spans="1:9" ht="15" x14ac:dyDescent="0.2">
      <c r="A23" s="137"/>
      <c r="B23" s="126"/>
      <c r="C23" s="127"/>
      <c r="D23" s="13"/>
      <c r="E23" s="128"/>
      <c r="F23" s="129"/>
      <c r="G23" s="130"/>
      <c r="H23" s="130"/>
      <c r="I23" s="138"/>
    </row>
    <row r="24" spans="1:9" ht="28.5" x14ac:dyDescent="0.2">
      <c r="A24" s="134" t="s">
        <v>212</v>
      </c>
      <c r="B24" s="76" t="s">
        <v>167</v>
      </c>
      <c r="C24" s="170" t="s">
        <v>200</v>
      </c>
      <c r="D24" s="170"/>
      <c r="E24" s="170"/>
      <c r="F24" s="170"/>
      <c r="G24" s="170"/>
      <c r="H24" s="170"/>
      <c r="I24" s="171"/>
    </row>
    <row r="25" spans="1:9" x14ac:dyDescent="0.2">
      <c r="A25" s="135"/>
      <c r="B25" s="77" t="s">
        <v>168</v>
      </c>
      <c r="C25" s="78" t="s">
        <v>169</v>
      </c>
      <c r="D25" s="79">
        <v>0.5</v>
      </c>
      <c r="E25" s="80" t="s">
        <v>18</v>
      </c>
      <c r="F25" s="81">
        <v>16.920000000000002</v>
      </c>
      <c r="G25" s="90"/>
      <c r="H25" s="91">
        <f>D25*F25</f>
        <v>8.4600000000000009</v>
      </c>
      <c r="I25" s="140"/>
    </row>
    <row r="26" spans="1:9" ht="15" x14ac:dyDescent="0.25">
      <c r="A26" s="135"/>
      <c r="B26" s="92"/>
      <c r="C26" s="93" t="s">
        <v>174</v>
      </c>
      <c r="D26" s="94">
        <v>1</v>
      </c>
      <c r="E26" s="95" t="s">
        <v>40</v>
      </c>
      <c r="F26" s="96"/>
      <c r="G26" s="97">
        <f>SUM(G25:G25)</f>
        <v>0</v>
      </c>
      <c r="H26" s="86">
        <f>SUM(H25:H25)</f>
        <v>8.4600000000000009</v>
      </c>
      <c r="I26" s="136">
        <f>SUM(G26:H26)</f>
        <v>8.4600000000000009</v>
      </c>
    </row>
    <row r="27" spans="1:9" x14ac:dyDescent="0.2">
      <c r="A27" s="144"/>
      <c r="B27" s="131"/>
      <c r="C27" s="131"/>
      <c r="D27" s="131"/>
      <c r="E27" s="131"/>
      <c r="F27" s="131"/>
      <c r="G27" s="131"/>
      <c r="H27" s="131"/>
      <c r="I27" s="145"/>
    </row>
    <row r="28" spans="1:9" ht="28.5" x14ac:dyDescent="0.2">
      <c r="A28" s="134" t="s">
        <v>249</v>
      </c>
      <c r="B28" s="76" t="s">
        <v>167</v>
      </c>
      <c r="C28" s="170" t="s">
        <v>201</v>
      </c>
      <c r="D28" s="170"/>
      <c r="E28" s="170"/>
      <c r="F28" s="170"/>
      <c r="G28" s="170"/>
      <c r="H28" s="170"/>
      <c r="I28" s="171"/>
    </row>
    <row r="29" spans="1:9" x14ac:dyDescent="0.2">
      <c r="A29" s="135"/>
      <c r="B29" s="80" t="s">
        <v>171</v>
      </c>
      <c r="C29" s="87" t="s">
        <v>175</v>
      </c>
      <c r="D29" s="88">
        <f>2.8*0.1*0.1</f>
        <v>2.7999999999999997E-2</v>
      </c>
      <c r="E29" s="77" t="s">
        <v>42</v>
      </c>
      <c r="F29" s="89">
        <v>1957.78</v>
      </c>
      <c r="G29" s="90">
        <f>D29*F29</f>
        <v>54.817839999999997</v>
      </c>
      <c r="H29" s="91"/>
      <c r="I29" s="140"/>
    </row>
    <row r="30" spans="1:9" x14ac:dyDescent="0.2">
      <c r="A30" s="135"/>
      <c r="B30" s="80" t="s">
        <v>172</v>
      </c>
      <c r="C30" s="87" t="s">
        <v>173</v>
      </c>
      <c r="D30" s="88">
        <v>0.5</v>
      </c>
      <c r="E30" s="77" t="s">
        <v>18</v>
      </c>
      <c r="F30" s="89">
        <v>14.07</v>
      </c>
      <c r="G30" s="90"/>
      <c r="H30" s="91">
        <f>D30*F30</f>
        <v>7.0350000000000001</v>
      </c>
      <c r="I30" s="140"/>
    </row>
    <row r="31" spans="1:9" x14ac:dyDescent="0.2">
      <c r="A31" s="135"/>
      <c r="B31" s="77" t="s">
        <v>168</v>
      </c>
      <c r="C31" s="78" t="s">
        <v>169</v>
      </c>
      <c r="D31" s="79">
        <v>0.8</v>
      </c>
      <c r="E31" s="80" t="s">
        <v>18</v>
      </c>
      <c r="F31" s="81">
        <v>16.920000000000002</v>
      </c>
      <c r="G31" s="90"/>
      <c r="H31" s="91">
        <f>D31*F31</f>
        <v>13.536000000000001</v>
      </c>
      <c r="I31" s="140"/>
    </row>
    <row r="32" spans="1:9" ht="15.75" thickBot="1" x14ac:dyDescent="0.3">
      <c r="A32" s="146"/>
      <c r="B32" s="147"/>
      <c r="C32" s="148" t="s">
        <v>174</v>
      </c>
      <c r="D32" s="149">
        <v>1</v>
      </c>
      <c r="E32" s="150" t="s">
        <v>13</v>
      </c>
      <c r="F32" s="151"/>
      <c r="G32" s="152">
        <f>SUM(G29:G31)</f>
        <v>54.817839999999997</v>
      </c>
      <c r="H32" s="153">
        <f>SUM(H29:H31)</f>
        <v>20.571000000000002</v>
      </c>
      <c r="I32" s="154">
        <f>SUM(G32:H32)</f>
        <v>75.388840000000002</v>
      </c>
    </row>
  </sheetData>
  <mergeCells count="13">
    <mergeCell ref="C13:I13"/>
    <mergeCell ref="C5:I5"/>
    <mergeCell ref="C24:I24"/>
    <mergeCell ref="C28:I28"/>
    <mergeCell ref="A1:I2"/>
    <mergeCell ref="A3:A4"/>
    <mergeCell ref="B3:B4"/>
    <mergeCell ref="C3:C4"/>
    <mergeCell ref="D3:D4"/>
    <mergeCell ref="E3:E4"/>
    <mergeCell ref="F3:F4"/>
    <mergeCell ref="G3:H3"/>
    <mergeCell ref="C18:I18"/>
  </mergeCells>
  <pageMargins left="0.511811024" right="0.511811024" top="0.78740157499999996" bottom="0.78740157499999996" header="0.31496062000000002" footer="0.31496062000000002"/>
  <pageSetup paperSize="9" scale="97" orientation="landscape" horizontalDpi="1200" verticalDpi="1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5"/>
  <sheetViews>
    <sheetView view="pageBreakPreview" zoomScale="130" zoomScaleNormal="115" zoomScaleSheetLayoutView="130" workbookViewId="0">
      <selection activeCell="F13" sqref="F13"/>
    </sheetView>
  </sheetViews>
  <sheetFormatPr defaultColWidth="8.85546875" defaultRowHeight="12.75" x14ac:dyDescent="0.25"/>
  <cols>
    <col min="1" max="2" width="5.7109375" style="31" customWidth="1"/>
    <col min="3" max="3" width="4.7109375" style="31" customWidth="1"/>
    <col min="4" max="4" width="6.85546875" style="31" customWidth="1"/>
    <col min="5" max="6" width="9.28515625" style="31" customWidth="1"/>
    <col min="7" max="7" width="8.7109375" style="31" customWidth="1"/>
    <col min="8" max="8" width="7" style="31" bestFit="1" customWidth="1"/>
    <col min="9" max="9" width="9.28515625" style="31" customWidth="1"/>
    <col min="10" max="10" width="10.42578125" style="31" customWidth="1"/>
    <col min="11" max="11" width="9.28515625" style="31" customWidth="1"/>
    <col min="12" max="12" width="29.140625" style="31" customWidth="1"/>
    <col min="13" max="16384" width="8.85546875" style="31"/>
  </cols>
  <sheetData>
    <row r="1" spans="1:12" ht="49.5" customHeight="1" x14ac:dyDescent="0.25">
      <c r="A1" s="226" t="s">
        <v>56</v>
      </c>
      <c r="B1" s="226"/>
      <c r="C1" s="226"/>
      <c r="D1" s="226"/>
      <c r="E1" s="226"/>
      <c r="F1" s="226"/>
      <c r="G1" s="226"/>
      <c r="H1" s="226"/>
      <c r="I1" s="226"/>
      <c r="J1" s="226"/>
      <c r="K1" s="226"/>
      <c r="L1" s="30"/>
    </row>
    <row r="2" spans="1:12" ht="10.9" customHeight="1" x14ac:dyDescent="0.2">
      <c r="A2" s="220" t="s">
        <v>57</v>
      </c>
      <c r="B2" s="220"/>
      <c r="C2" s="220"/>
      <c r="D2" s="220" t="s">
        <v>58</v>
      </c>
      <c r="E2" s="220"/>
      <c r="F2" s="220"/>
      <c r="G2" s="220"/>
      <c r="H2" s="220"/>
      <c r="I2" s="220"/>
      <c r="J2" s="220"/>
      <c r="K2" s="220"/>
      <c r="L2" s="32"/>
    </row>
    <row r="3" spans="1:12" ht="12" customHeight="1" x14ac:dyDescent="0.2">
      <c r="A3" s="227"/>
      <c r="B3" s="227"/>
      <c r="C3" s="227"/>
      <c r="D3" s="228" t="s">
        <v>131</v>
      </c>
      <c r="E3" s="228"/>
      <c r="F3" s="228"/>
      <c r="G3" s="228"/>
      <c r="H3" s="228"/>
      <c r="I3" s="228"/>
      <c r="J3" s="228"/>
      <c r="K3" s="228"/>
      <c r="L3" s="32"/>
    </row>
    <row r="4" spans="1:12" ht="22.15" customHeight="1" x14ac:dyDescent="0.25">
      <c r="A4" s="224" t="s">
        <v>155</v>
      </c>
      <c r="B4" s="225"/>
      <c r="C4" s="225"/>
      <c r="D4" s="225"/>
      <c r="E4" s="225"/>
      <c r="F4" s="225"/>
      <c r="G4" s="225"/>
      <c r="H4" s="225"/>
      <c r="I4" s="225"/>
      <c r="J4" s="225"/>
      <c r="K4" s="225"/>
      <c r="L4" s="33"/>
    </row>
    <row r="5" spans="1:12" ht="9" customHeight="1" x14ac:dyDescent="0.2">
      <c r="A5" s="220" t="s">
        <v>59</v>
      </c>
      <c r="B5" s="220"/>
      <c r="C5" s="220"/>
      <c r="D5" s="220"/>
      <c r="E5" s="220"/>
      <c r="F5" s="220"/>
      <c r="G5" s="220"/>
      <c r="H5" s="220"/>
      <c r="I5" s="220"/>
      <c r="J5" s="221" t="s">
        <v>60</v>
      </c>
      <c r="K5" s="221"/>
      <c r="L5" s="32"/>
    </row>
    <row r="6" spans="1:12" ht="9.75" customHeight="1" x14ac:dyDescent="0.2">
      <c r="A6" s="222" t="s">
        <v>61</v>
      </c>
      <c r="B6" s="222"/>
      <c r="C6" s="222"/>
      <c r="D6" s="222"/>
      <c r="E6" s="222"/>
      <c r="F6" s="222"/>
      <c r="G6" s="222"/>
      <c r="H6" s="222"/>
      <c r="I6" s="222"/>
      <c r="J6" s="223" t="s">
        <v>62</v>
      </c>
      <c r="K6" s="223"/>
      <c r="L6" s="32"/>
    </row>
    <row r="7" spans="1:12" ht="9.75" customHeight="1" x14ac:dyDescent="0.2">
      <c r="A7" s="32"/>
      <c r="B7" s="32"/>
      <c r="C7" s="32"/>
      <c r="D7" s="32"/>
      <c r="E7" s="32"/>
      <c r="F7" s="32"/>
      <c r="G7" s="32"/>
      <c r="H7" s="32"/>
      <c r="I7" s="32"/>
      <c r="J7" s="32"/>
      <c r="K7" s="32"/>
      <c r="L7" s="32"/>
    </row>
    <row r="8" spans="1:12" ht="9.4" customHeight="1" x14ac:dyDescent="0.2">
      <c r="A8" s="204" t="s">
        <v>63</v>
      </c>
      <c r="B8" s="205"/>
      <c r="C8" s="205"/>
      <c r="D8" s="205"/>
      <c r="E8" s="205"/>
      <c r="F8" s="205"/>
      <c r="G8" s="205"/>
      <c r="H8" s="205"/>
      <c r="I8" s="206"/>
      <c r="J8" s="207">
        <v>0.6</v>
      </c>
      <c r="K8" s="208"/>
      <c r="L8" s="32"/>
    </row>
    <row r="9" spans="1:12" ht="10.9" customHeight="1" x14ac:dyDescent="0.2">
      <c r="A9" s="204" t="s">
        <v>64</v>
      </c>
      <c r="B9" s="205"/>
      <c r="C9" s="205"/>
      <c r="D9" s="205"/>
      <c r="E9" s="205"/>
      <c r="F9" s="205"/>
      <c r="G9" s="205"/>
      <c r="H9" s="205"/>
      <c r="I9" s="206"/>
      <c r="J9" s="207">
        <v>0.03</v>
      </c>
      <c r="K9" s="208"/>
      <c r="L9" s="32"/>
    </row>
    <row r="10" spans="1:12" ht="9.75" customHeight="1" x14ac:dyDescent="0.2">
      <c r="A10" s="32"/>
      <c r="B10" s="32"/>
      <c r="C10" s="32"/>
      <c r="D10" s="32"/>
      <c r="E10" s="32"/>
      <c r="F10" s="32"/>
      <c r="G10" s="32"/>
      <c r="H10" s="32"/>
      <c r="I10" s="32"/>
      <c r="J10" s="32"/>
      <c r="K10" s="32"/>
      <c r="L10" s="32"/>
    </row>
    <row r="11" spans="1:12" ht="11.25" customHeight="1" x14ac:dyDescent="0.2">
      <c r="A11" s="209" t="s">
        <v>65</v>
      </c>
      <c r="B11" s="210"/>
      <c r="C11" s="210"/>
      <c r="D11" s="210"/>
      <c r="E11" s="211"/>
      <c r="F11" s="215" t="s">
        <v>66</v>
      </c>
      <c r="G11" s="215" t="s">
        <v>67</v>
      </c>
      <c r="H11" s="209" t="s">
        <v>68</v>
      </c>
      <c r="I11" s="217" t="s">
        <v>69</v>
      </c>
      <c r="J11" s="218"/>
      <c r="K11" s="219"/>
      <c r="L11" s="32"/>
    </row>
    <row r="12" spans="1:12" ht="11.25" customHeight="1" x14ac:dyDescent="0.2">
      <c r="A12" s="212"/>
      <c r="B12" s="213"/>
      <c r="C12" s="213"/>
      <c r="D12" s="213"/>
      <c r="E12" s="214"/>
      <c r="F12" s="216"/>
      <c r="G12" s="216"/>
      <c r="H12" s="212"/>
      <c r="I12" s="34" t="s">
        <v>70</v>
      </c>
      <c r="J12" s="34" t="s">
        <v>71</v>
      </c>
      <c r="K12" s="35" t="s">
        <v>72</v>
      </c>
      <c r="L12" s="32"/>
    </row>
    <row r="13" spans="1:12" ht="22.15" customHeight="1" x14ac:dyDescent="0.25">
      <c r="A13" s="201" t="s">
        <v>73</v>
      </c>
      <c r="B13" s="202"/>
      <c r="C13" s="202"/>
      <c r="D13" s="202"/>
      <c r="E13" s="203"/>
      <c r="F13" s="36" t="s">
        <v>74</v>
      </c>
      <c r="G13" s="37">
        <v>0.04</v>
      </c>
      <c r="H13" s="48" t="s">
        <v>75</v>
      </c>
      <c r="I13" s="38">
        <v>0.03</v>
      </c>
      <c r="J13" s="38">
        <v>0.04</v>
      </c>
      <c r="K13" s="38">
        <v>5.5E-2</v>
      </c>
      <c r="L13" s="33"/>
    </row>
    <row r="14" spans="1:12" ht="22.15" customHeight="1" x14ac:dyDescent="0.25">
      <c r="A14" s="201" t="s">
        <v>76</v>
      </c>
      <c r="B14" s="202"/>
      <c r="C14" s="202"/>
      <c r="D14" s="202"/>
      <c r="E14" s="203"/>
      <c r="F14" s="36" t="s">
        <v>77</v>
      </c>
      <c r="G14" s="39">
        <v>8.0000000000000002E-3</v>
      </c>
      <c r="H14" s="48" t="s">
        <v>75</v>
      </c>
      <c r="I14" s="38">
        <v>8.0000000000000002E-3</v>
      </c>
      <c r="J14" s="38">
        <v>8.0000000000000002E-3</v>
      </c>
      <c r="K14" s="38">
        <v>0.01</v>
      </c>
      <c r="L14" s="33"/>
    </row>
    <row r="15" spans="1:12" ht="21" customHeight="1" x14ac:dyDescent="0.25">
      <c r="A15" s="201" t="s">
        <v>78</v>
      </c>
      <c r="B15" s="202"/>
      <c r="C15" s="202"/>
      <c r="D15" s="202"/>
      <c r="E15" s="203"/>
      <c r="F15" s="36" t="s">
        <v>79</v>
      </c>
      <c r="G15" s="39">
        <v>0.01</v>
      </c>
      <c r="H15" s="48" t="s">
        <v>75</v>
      </c>
      <c r="I15" s="38">
        <v>9.7000000000000003E-3</v>
      </c>
      <c r="J15" s="38">
        <v>1.2699999999999999E-2</v>
      </c>
      <c r="K15" s="38">
        <v>1.2699999999999999E-2</v>
      </c>
      <c r="L15" s="33"/>
    </row>
    <row r="16" spans="1:12" ht="22.15" customHeight="1" x14ac:dyDescent="0.25">
      <c r="A16" s="201" t="s">
        <v>80</v>
      </c>
      <c r="B16" s="202"/>
      <c r="C16" s="202"/>
      <c r="D16" s="202"/>
      <c r="E16" s="203"/>
      <c r="F16" s="36" t="s">
        <v>81</v>
      </c>
      <c r="G16" s="39">
        <v>8.0000000000000002E-3</v>
      </c>
      <c r="H16" s="48" t="s">
        <v>75</v>
      </c>
      <c r="I16" s="38">
        <v>5.8999999999999999E-3</v>
      </c>
      <c r="J16" s="38">
        <v>1.23E-2</v>
      </c>
      <c r="K16" s="38">
        <v>1.3899999999999999E-2</v>
      </c>
      <c r="L16" s="33"/>
    </row>
    <row r="17" spans="1:13" ht="22.15" customHeight="1" x14ac:dyDescent="0.25">
      <c r="A17" s="201" t="s">
        <v>82</v>
      </c>
      <c r="B17" s="202"/>
      <c r="C17" s="202"/>
      <c r="D17" s="202"/>
      <c r="E17" s="203"/>
      <c r="F17" s="36" t="s">
        <v>83</v>
      </c>
      <c r="G17" s="39">
        <v>7.0000000000000007E-2</v>
      </c>
      <c r="H17" s="48" t="s">
        <v>75</v>
      </c>
      <c r="I17" s="38">
        <v>6.1600000000000002E-2</v>
      </c>
      <c r="J17" s="38">
        <v>7.3999999999999996E-2</v>
      </c>
      <c r="K17" s="38">
        <v>8.9599999999999999E-2</v>
      </c>
      <c r="L17" s="33"/>
    </row>
    <row r="18" spans="1:13" ht="22.15" customHeight="1" x14ac:dyDescent="0.25">
      <c r="A18" s="201" t="s">
        <v>84</v>
      </c>
      <c r="B18" s="202"/>
      <c r="C18" s="202"/>
      <c r="D18" s="202"/>
      <c r="E18" s="203"/>
      <c r="F18" s="36" t="s">
        <v>85</v>
      </c>
      <c r="G18" s="39">
        <v>3.6499999999999998E-2</v>
      </c>
      <c r="H18" s="48" t="s">
        <v>75</v>
      </c>
      <c r="I18" s="38">
        <v>3.6499999999999998E-2</v>
      </c>
      <c r="J18" s="38">
        <v>3.6499999999999998E-2</v>
      </c>
      <c r="K18" s="38">
        <v>3.6499999999999998E-2</v>
      </c>
      <c r="L18" s="33"/>
    </row>
    <row r="19" spans="1:13" ht="22.15" customHeight="1" x14ac:dyDescent="0.25">
      <c r="A19" s="201" t="s">
        <v>86</v>
      </c>
      <c r="B19" s="202"/>
      <c r="C19" s="202"/>
      <c r="D19" s="202"/>
      <c r="E19" s="203"/>
      <c r="F19" s="36" t="s">
        <v>87</v>
      </c>
      <c r="G19" s="38">
        <v>1.7999999999999999E-2</v>
      </c>
      <c r="H19" s="48" t="s">
        <v>75</v>
      </c>
      <c r="I19" s="38">
        <v>0</v>
      </c>
      <c r="J19" s="38">
        <v>2.5000000000000001E-2</v>
      </c>
      <c r="K19" s="38">
        <v>0.05</v>
      </c>
      <c r="L19" s="33"/>
    </row>
    <row r="20" spans="1:13" ht="22.15" customHeight="1" x14ac:dyDescent="0.25">
      <c r="A20" s="201" t="s">
        <v>88</v>
      </c>
      <c r="B20" s="202"/>
      <c r="C20" s="202"/>
      <c r="D20" s="202"/>
      <c r="E20" s="203"/>
      <c r="F20" s="36" t="s">
        <v>89</v>
      </c>
      <c r="G20" s="38">
        <v>4.4999999999999998E-2</v>
      </c>
      <c r="H20" s="49" t="s">
        <v>90</v>
      </c>
      <c r="I20" s="38">
        <v>0</v>
      </c>
      <c r="J20" s="38">
        <v>4.4999999999999998E-2</v>
      </c>
      <c r="K20" s="38">
        <v>4.4999999999999998E-2</v>
      </c>
      <c r="L20" s="33"/>
    </row>
    <row r="21" spans="1:13" ht="21" customHeight="1" x14ac:dyDescent="0.25">
      <c r="A21" s="201" t="s">
        <v>91</v>
      </c>
      <c r="B21" s="202"/>
      <c r="C21" s="202"/>
      <c r="D21" s="202"/>
      <c r="E21" s="203"/>
      <c r="F21" s="36" t="s">
        <v>92</v>
      </c>
      <c r="G21" s="38">
        <f>(((1+G13+G14+G15)*(1+G16)*(1+G17))/(1-G18-G19))-1</f>
        <v>0.20689209941829745</v>
      </c>
      <c r="H21" s="49" t="s">
        <v>90</v>
      </c>
      <c r="I21" s="38">
        <v>0.2034</v>
      </c>
      <c r="J21" s="38">
        <v>0.22120000000000001</v>
      </c>
      <c r="K21" s="38">
        <v>0.25</v>
      </c>
      <c r="L21" s="33"/>
    </row>
    <row r="22" spans="1:13" ht="22.5" customHeight="1" x14ac:dyDescent="0.25">
      <c r="A22" s="193" t="s">
        <v>93</v>
      </c>
      <c r="B22" s="194"/>
      <c r="C22" s="194"/>
      <c r="D22" s="194"/>
      <c r="E22" s="195"/>
      <c r="F22" s="40" t="s">
        <v>94</v>
      </c>
      <c r="G22" s="41">
        <f>(((1+G13+G14+G15)*(1+G16)*(1+G17))/(1-G18-G19-G20))-1</f>
        <v>0.2672031982232097</v>
      </c>
      <c r="H22" s="49" t="s">
        <v>90</v>
      </c>
      <c r="I22" s="196"/>
      <c r="J22" s="197"/>
      <c r="K22" s="198"/>
      <c r="L22" s="33"/>
    </row>
    <row r="23" spans="1:13" ht="22.5" customHeight="1" x14ac:dyDescent="0.25">
      <c r="A23" s="199" t="s">
        <v>95</v>
      </c>
      <c r="B23" s="199"/>
      <c r="C23" s="199"/>
      <c r="D23" s="199"/>
      <c r="E23" s="199"/>
      <c r="F23" s="199"/>
      <c r="G23" s="199"/>
      <c r="H23" s="199"/>
      <c r="I23" s="199"/>
      <c r="J23" s="199"/>
      <c r="K23" s="199"/>
      <c r="L23" s="42"/>
    </row>
    <row r="24" spans="1:13" ht="42.4" customHeight="1" x14ac:dyDescent="0.25">
      <c r="A24" s="200"/>
      <c r="B24" s="200"/>
      <c r="C24" s="200"/>
      <c r="D24" s="200"/>
      <c r="E24" s="200"/>
      <c r="F24" s="200"/>
      <c r="G24" s="200"/>
      <c r="H24" s="200"/>
      <c r="I24" s="200"/>
      <c r="J24" s="200"/>
      <c r="K24" s="200"/>
      <c r="L24" s="30"/>
    </row>
    <row r="25" spans="1:13" ht="36" customHeight="1" x14ac:dyDescent="0.25">
      <c r="A25" s="188" t="s">
        <v>96</v>
      </c>
      <c r="B25" s="189"/>
      <c r="C25" s="189"/>
      <c r="D25" s="189"/>
      <c r="E25" s="189"/>
      <c r="F25" s="189"/>
      <c r="G25" s="189"/>
      <c r="H25" s="189"/>
      <c r="I25" s="189"/>
      <c r="J25" s="189"/>
      <c r="K25" s="190"/>
      <c r="L25" s="43"/>
    </row>
    <row r="26" spans="1:13" ht="25.5" customHeight="1" x14ac:dyDescent="0.25">
      <c r="A26" s="33"/>
      <c r="B26" s="33"/>
      <c r="C26" s="33"/>
      <c r="D26" s="33"/>
      <c r="E26" s="33"/>
      <c r="F26" s="33"/>
      <c r="G26" s="33"/>
      <c r="H26" s="33"/>
      <c r="I26" s="33"/>
      <c r="J26" s="33"/>
      <c r="K26" s="33"/>
      <c r="L26" s="33"/>
    </row>
    <row r="27" spans="1:13" ht="35.25" customHeight="1" x14ac:dyDescent="0.25">
      <c r="A27" s="188" t="s">
        <v>97</v>
      </c>
      <c r="B27" s="189"/>
      <c r="C27" s="189"/>
      <c r="D27" s="189"/>
      <c r="E27" s="189"/>
      <c r="F27" s="189"/>
      <c r="G27" s="189"/>
      <c r="H27" s="189"/>
      <c r="I27" s="189"/>
      <c r="J27" s="189"/>
      <c r="K27" s="190"/>
      <c r="L27" s="43"/>
    </row>
    <row r="28" spans="1:13" ht="18" customHeight="1" x14ac:dyDescent="0.25">
      <c r="A28" s="191" t="s">
        <v>51</v>
      </c>
      <c r="B28" s="191"/>
      <c r="C28" s="191"/>
      <c r="D28" s="191"/>
      <c r="E28" s="191"/>
      <c r="F28" s="191"/>
      <c r="G28" s="191"/>
      <c r="H28" s="191"/>
      <c r="I28" s="191"/>
      <c r="J28" s="191"/>
      <c r="K28" s="191"/>
      <c r="L28" s="44"/>
    </row>
    <row r="29" spans="1:13" s="45" customFormat="1" ht="18" customHeight="1" x14ac:dyDescent="0.25">
      <c r="A29" s="192" t="s">
        <v>154</v>
      </c>
      <c r="B29" s="192"/>
      <c r="C29" s="192"/>
      <c r="D29" s="192"/>
      <c r="E29" s="192"/>
      <c r="F29" s="192"/>
      <c r="G29" s="192"/>
      <c r="H29" s="192"/>
      <c r="I29" s="192"/>
      <c r="J29" s="192"/>
      <c r="K29" s="192"/>
      <c r="L29" s="44"/>
    </row>
    <row r="30" spans="1:13" ht="25.15" customHeight="1" x14ac:dyDescent="0.15">
      <c r="A30" s="46" t="s">
        <v>98</v>
      </c>
      <c r="B30" s="46"/>
      <c r="C30" s="46"/>
      <c r="D30" s="46"/>
      <c r="E30" s="46"/>
      <c r="F30" s="46"/>
      <c r="G30" s="46"/>
      <c r="H30" s="46"/>
      <c r="I30" s="46"/>
      <c r="J30" s="46"/>
      <c r="K30" s="46"/>
      <c r="L30" s="46"/>
    </row>
    <row r="31" spans="1:13" ht="15" customHeight="1" x14ac:dyDescent="0.15">
      <c r="A31" s="46"/>
      <c r="B31" s="184" t="s">
        <v>99</v>
      </c>
      <c r="C31" s="184"/>
      <c r="D31" s="184"/>
      <c r="E31" s="184"/>
      <c r="F31" s="184"/>
      <c r="G31" s="46"/>
      <c r="H31" s="184" t="s">
        <v>100</v>
      </c>
      <c r="I31" s="184"/>
      <c r="J31" s="184"/>
      <c r="K31" s="184"/>
      <c r="L31" s="44"/>
      <c r="M31" s="44"/>
    </row>
    <row r="32" spans="1:13" ht="15" customHeight="1" x14ac:dyDescent="0.25">
      <c r="A32" s="47" t="s">
        <v>101</v>
      </c>
      <c r="B32" s="185" t="s">
        <v>53</v>
      </c>
      <c r="C32" s="185"/>
      <c r="D32" s="185"/>
      <c r="E32" s="185"/>
      <c r="F32" s="185"/>
      <c r="G32" s="30"/>
      <c r="H32" s="47" t="s">
        <v>101</v>
      </c>
      <c r="I32" s="42"/>
      <c r="J32" s="42"/>
      <c r="K32" s="42"/>
      <c r="L32" s="42"/>
      <c r="M32" s="42"/>
    </row>
    <row r="33" spans="1:13" ht="15" customHeight="1" x14ac:dyDescent="0.25">
      <c r="A33" s="47" t="s">
        <v>102</v>
      </c>
      <c r="B33" s="185" t="s">
        <v>54</v>
      </c>
      <c r="C33" s="185"/>
      <c r="D33" s="185"/>
      <c r="E33" s="185"/>
      <c r="F33" s="185"/>
      <c r="G33" s="30"/>
      <c r="H33" s="47" t="s">
        <v>102</v>
      </c>
      <c r="I33" s="42"/>
      <c r="J33" s="42"/>
      <c r="K33" s="42"/>
      <c r="L33" s="42"/>
      <c r="M33" s="42"/>
    </row>
    <row r="34" spans="1:13" ht="10.5" customHeight="1" x14ac:dyDescent="0.2">
      <c r="A34" s="47" t="s">
        <v>103</v>
      </c>
      <c r="B34" s="186" t="s">
        <v>104</v>
      </c>
      <c r="C34" s="186"/>
      <c r="D34" s="186"/>
      <c r="E34" s="186"/>
      <c r="F34" s="186"/>
      <c r="G34" s="32"/>
      <c r="H34" s="32"/>
      <c r="I34" s="32"/>
      <c r="J34" s="32"/>
      <c r="K34" s="32"/>
      <c r="L34" s="32"/>
    </row>
    <row r="35" spans="1:13" ht="79.5" customHeight="1" x14ac:dyDescent="0.15">
      <c r="A35" s="187"/>
      <c r="B35" s="187"/>
      <c r="C35" s="187"/>
      <c r="D35" s="187"/>
      <c r="E35" s="187"/>
      <c r="F35" s="187"/>
      <c r="G35" s="187"/>
      <c r="H35" s="187"/>
      <c r="I35" s="187"/>
      <c r="J35" s="187"/>
      <c r="K35" s="187"/>
      <c r="L35" s="187"/>
    </row>
  </sheetData>
  <mergeCells count="42">
    <mergeCell ref="A4:K4"/>
    <mergeCell ref="A1:K1"/>
    <mergeCell ref="A2:C2"/>
    <mergeCell ref="D2:K2"/>
    <mergeCell ref="A3:C3"/>
    <mergeCell ref="D3:K3"/>
    <mergeCell ref="A5:I5"/>
    <mergeCell ref="J5:K5"/>
    <mergeCell ref="A6:I6"/>
    <mergeCell ref="J6:K6"/>
    <mergeCell ref="A8:I8"/>
    <mergeCell ref="J8:K8"/>
    <mergeCell ref="A13:E13"/>
    <mergeCell ref="A14:E14"/>
    <mergeCell ref="A15:E15"/>
    <mergeCell ref="A9:I9"/>
    <mergeCell ref="J9:K9"/>
    <mergeCell ref="A11:E12"/>
    <mergeCell ref="F11:F12"/>
    <mergeCell ref="G11:G12"/>
    <mergeCell ref="H11:H12"/>
    <mergeCell ref="I11:K11"/>
    <mergeCell ref="A19:E19"/>
    <mergeCell ref="A20:E20"/>
    <mergeCell ref="A21:E21"/>
    <mergeCell ref="A16:E16"/>
    <mergeCell ref="A17:E17"/>
    <mergeCell ref="A18:E18"/>
    <mergeCell ref="A22:E22"/>
    <mergeCell ref="I22:K22"/>
    <mergeCell ref="A23:K23"/>
    <mergeCell ref="A24:K24"/>
    <mergeCell ref="A25:K25"/>
    <mergeCell ref="H31:K31"/>
    <mergeCell ref="B33:F33"/>
    <mergeCell ref="B34:F34"/>
    <mergeCell ref="A35:L35"/>
    <mergeCell ref="A27:K27"/>
    <mergeCell ref="A28:K28"/>
    <mergeCell ref="A29:K29"/>
    <mergeCell ref="B31:F31"/>
    <mergeCell ref="B32:F32"/>
  </mergeCells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00"/>
  <sheetViews>
    <sheetView view="pageBreakPreview" zoomScale="85" zoomScaleSheetLayoutView="85" workbookViewId="0">
      <pane ySplit="8" topLeftCell="A9" activePane="bottomLeft" state="frozen"/>
      <selection pane="bottomLeft" activeCell="H24" sqref="H24"/>
    </sheetView>
  </sheetViews>
  <sheetFormatPr defaultColWidth="9.140625" defaultRowHeight="14.25" x14ac:dyDescent="0.2"/>
  <cols>
    <col min="1" max="1" width="5.28515625" style="26" bestFit="1" customWidth="1"/>
    <col min="2" max="2" width="9.28515625" style="2" bestFit="1" customWidth="1"/>
    <col min="3" max="3" width="9.7109375" style="2" bestFit="1" customWidth="1"/>
    <col min="4" max="4" width="34.7109375" style="16" customWidth="1"/>
    <col min="5" max="5" width="16.85546875" style="4" bestFit="1" customWidth="1"/>
    <col min="6" max="6" width="16.85546875" style="26" bestFit="1" customWidth="1"/>
    <col min="7" max="9" width="15.7109375" style="26" customWidth="1"/>
    <col min="10" max="10" width="15.7109375" style="5" customWidth="1"/>
    <col min="11" max="14" width="15.7109375" style="1" customWidth="1"/>
    <col min="15" max="16384" width="9.140625" style="1"/>
  </cols>
  <sheetData>
    <row r="1" spans="1:15" ht="13.9" customHeight="1" x14ac:dyDescent="0.2">
      <c r="A1" s="162" t="s">
        <v>56</v>
      </c>
      <c r="B1" s="162"/>
      <c r="C1" s="162"/>
      <c r="D1" s="162"/>
      <c r="E1" s="162"/>
      <c r="F1" s="162"/>
      <c r="G1" s="162"/>
      <c r="H1" s="162"/>
      <c r="I1" s="162"/>
      <c r="J1" s="162"/>
      <c r="K1" s="70"/>
      <c r="L1" s="70"/>
      <c r="M1" s="70"/>
      <c r="N1" s="70"/>
    </row>
    <row r="2" spans="1:15" ht="13.9" customHeight="1" x14ac:dyDescent="0.2">
      <c r="A2" s="162"/>
      <c r="B2" s="162"/>
      <c r="C2" s="162"/>
      <c r="D2" s="162"/>
      <c r="E2" s="162"/>
      <c r="F2" s="162"/>
      <c r="G2" s="162"/>
      <c r="H2" s="162"/>
      <c r="I2" s="162"/>
      <c r="J2" s="162"/>
      <c r="K2" s="70"/>
      <c r="L2" s="70"/>
      <c r="M2" s="70"/>
      <c r="N2" s="70"/>
    </row>
    <row r="3" spans="1:15" ht="13.9" customHeight="1" x14ac:dyDescent="0.2">
      <c r="A3" s="162"/>
      <c r="B3" s="162"/>
      <c r="C3" s="162"/>
      <c r="D3" s="162"/>
      <c r="E3" s="162"/>
      <c r="F3" s="162"/>
      <c r="G3" s="162"/>
      <c r="H3" s="162"/>
      <c r="I3" s="162"/>
      <c r="J3" s="162"/>
      <c r="K3" s="70"/>
      <c r="L3" s="70"/>
      <c r="M3" s="70"/>
      <c r="N3" s="70"/>
    </row>
    <row r="4" spans="1:15" ht="13.9" customHeight="1" x14ac:dyDescent="0.2">
      <c r="A4" s="162"/>
      <c r="B4" s="162"/>
      <c r="C4" s="162"/>
      <c r="D4" s="162"/>
      <c r="E4" s="162"/>
      <c r="F4" s="162"/>
      <c r="G4" s="162"/>
      <c r="H4" s="162"/>
      <c r="I4" s="162"/>
      <c r="J4" s="162"/>
      <c r="K4" s="70"/>
      <c r="L4" s="70"/>
      <c r="M4" s="70"/>
      <c r="N4" s="70"/>
    </row>
    <row r="5" spans="1:15" ht="13.9" customHeight="1" x14ac:dyDescent="0.2">
      <c r="A5" s="162"/>
      <c r="B5" s="162"/>
      <c r="C5" s="162"/>
      <c r="D5" s="162"/>
      <c r="E5" s="162"/>
      <c r="F5" s="162"/>
      <c r="G5" s="162"/>
      <c r="H5" s="162"/>
      <c r="I5" s="162"/>
      <c r="J5" s="162"/>
      <c r="K5" s="70"/>
      <c r="L5" s="70"/>
      <c r="M5" s="70"/>
      <c r="N5" s="70"/>
    </row>
    <row r="6" spans="1:15" ht="15.75" x14ac:dyDescent="0.2">
      <c r="A6" s="163" t="s">
        <v>105</v>
      </c>
      <c r="B6" s="163"/>
      <c r="C6" s="163"/>
      <c r="D6" s="163"/>
      <c r="E6" s="163"/>
      <c r="F6" s="163"/>
      <c r="G6" s="163"/>
      <c r="H6" s="163"/>
      <c r="I6" s="163"/>
      <c r="J6" s="163"/>
      <c r="K6" s="71"/>
      <c r="L6" s="71"/>
      <c r="M6" s="71"/>
      <c r="N6" s="71"/>
    </row>
    <row r="7" spans="1:15" ht="15.75" x14ac:dyDescent="0.2">
      <c r="A7" s="163" t="s">
        <v>132</v>
      </c>
      <c r="B7" s="163"/>
      <c r="C7" s="163"/>
      <c r="D7" s="163"/>
      <c r="E7" s="163"/>
      <c r="F7" s="163"/>
      <c r="G7" s="163"/>
      <c r="H7" s="163"/>
      <c r="I7" s="163"/>
      <c r="J7" s="163"/>
      <c r="K7" s="72"/>
      <c r="L7" s="72"/>
      <c r="M7" s="72"/>
      <c r="N7" s="72"/>
    </row>
    <row r="8" spans="1:15" ht="30" customHeight="1" x14ac:dyDescent="0.2">
      <c r="A8" s="6" t="s">
        <v>0</v>
      </c>
      <c r="B8" s="235" t="s">
        <v>3</v>
      </c>
      <c r="C8" s="235"/>
      <c r="D8" s="235"/>
      <c r="E8" s="52" t="s">
        <v>106</v>
      </c>
      <c r="F8" s="7" t="s">
        <v>107</v>
      </c>
      <c r="G8" s="7" t="s">
        <v>146</v>
      </c>
      <c r="H8" s="7" t="s">
        <v>147</v>
      </c>
      <c r="I8" s="7" t="s">
        <v>148</v>
      </c>
      <c r="J8" s="7" t="s">
        <v>149</v>
      </c>
      <c r="K8" s="7" t="s">
        <v>150</v>
      </c>
      <c r="L8" s="7" t="s">
        <v>151</v>
      </c>
      <c r="M8" s="7" t="s">
        <v>152</v>
      </c>
      <c r="N8" s="7" t="s">
        <v>153</v>
      </c>
    </row>
    <row r="9" spans="1:15" ht="15" customHeight="1" x14ac:dyDescent="0.2">
      <c r="A9" s="232">
        <v>1</v>
      </c>
      <c r="B9" s="234" t="str">
        <f>'Planilha Orçamentária'!B8:J8</f>
        <v>SERVIÇOS PRELIMINARES</v>
      </c>
      <c r="C9" s="234"/>
      <c r="D9" s="234"/>
      <c r="E9" s="233">
        <f>'Planilha Orçamentária'!I10</f>
        <v>766.5</v>
      </c>
      <c r="F9" s="53" t="s">
        <v>108</v>
      </c>
      <c r="G9" s="54">
        <v>1</v>
      </c>
      <c r="H9" s="57">
        <v>0</v>
      </c>
      <c r="I9" s="57">
        <v>0</v>
      </c>
      <c r="J9" s="57">
        <v>0</v>
      </c>
      <c r="K9" s="57">
        <v>0</v>
      </c>
      <c r="L9" s="57">
        <v>0</v>
      </c>
      <c r="M9" s="57">
        <v>0</v>
      </c>
      <c r="N9" s="57">
        <v>0</v>
      </c>
      <c r="O9" s="60"/>
    </row>
    <row r="10" spans="1:15" ht="15" customHeight="1" x14ac:dyDescent="0.2">
      <c r="A10" s="232"/>
      <c r="B10" s="234"/>
      <c r="C10" s="234"/>
      <c r="D10" s="234"/>
      <c r="E10" s="233"/>
      <c r="F10" s="53" t="s">
        <v>129</v>
      </c>
      <c r="G10" s="55">
        <f t="shared" ref="G10:N10" si="0">G9*$E$9</f>
        <v>766.5</v>
      </c>
      <c r="H10" s="55">
        <f t="shared" si="0"/>
        <v>0</v>
      </c>
      <c r="I10" s="55">
        <f t="shared" si="0"/>
        <v>0</v>
      </c>
      <c r="J10" s="55">
        <f t="shared" si="0"/>
        <v>0</v>
      </c>
      <c r="K10" s="55">
        <f t="shared" si="0"/>
        <v>0</v>
      </c>
      <c r="L10" s="55">
        <f t="shared" si="0"/>
        <v>0</v>
      </c>
      <c r="M10" s="55">
        <f t="shared" si="0"/>
        <v>0</v>
      </c>
      <c r="N10" s="55">
        <f t="shared" si="0"/>
        <v>0</v>
      </c>
      <c r="O10" s="60"/>
    </row>
    <row r="11" spans="1:15" ht="15" customHeight="1" x14ac:dyDescent="0.2">
      <c r="A11" s="232"/>
      <c r="B11" s="234"/>
      <c r="C11" s="234"/>
      <c r="D11" s="234"/>
      <c r="E11" s="233"/>
      <c r="F11" s="53" t="s">
        <v>109</v>
      </c>
      <c r="G11" s="54">
        <f>G9</f>
        <v>1</v>
      </c>
      <c r="H11" s="54">
        <f>H9+G11</f>
        <v>1</v>
      </c>
      <c r="I11" s="54">
        <f t="shared" ref="I11:N11" si="1">I9+H11</f>
        <v>1</v>
      </c>
      <c r="J11" s="54">
        <f t="shared" si="1"/>
        <v>1</v>
      </c>
      <c r="K11" s="54">
        <f t="shared" si="1"/>
        <v>1</v>
      </c>
      <c r="L11" s="54">
        <f t="shared" si="1"/>
        <v>1</v>
      </c>
      <c r="M11" s="54">
        <f t="shared" si="1"/>
        <v>1</v>
      </c>
      <c r="N11" s="54">
        <f t="shared" si="1"/>
        <v>1</v>
      </c>
      <c r="O11" s="60"/>
    </row>
    <row r="12" spans="1:15" ht="15" customHeight="1" x14ac:dyDescent="0.2">
      <c r="A12" s="232"/>
      <c r="B12" s="234"/>
      <c r="C12" s="234"/>
      <c r="D12" s="234"/>
      <c r="E12" s="233"/>
      <c r="F12" s="53" t="s">
        <v>110</v>
      </c>
      <c r="G12" s="55">
        <f t="shared" ref="G12:N12" si="2">$E$9*G11</f>
        <v>766.5</v>
      </c>
      <c r="H12" s="55">
        <f t="shared" si="2"/>
        <v>766.5</v>
      </c>
      <c r="I12" s="55">
        <f t="shared" si="2"/>
        <v>766.5</v>
      </c>
      <c r="J12" s="55">
        <f t="shared" si="2"/>
        <v>766.5</v>
      </c>
      <c r="K12" s="55">
        <f t="shared" si="2"/>
        <v>766.5</v>
      </c>
      <c r="L12" s="55">
        <f t="shared" si="2"/>
        <v>766.5</v>
      </c>
      <c r="M12" s="55">
        <f t="shared" si="2"/>
        <v>766.5</v>
      </c>
      <c r="N12" s="55">
        <f t="shared" si="2"/>
        <v>766.5</v>
      </c>
      <c r="O12" s="60"/>
    </row>
    <row r="13" spans="1:15" ht="15" customHeight="1" x14ac:dyDescent="0.2">
      <c r="A13" s="229">
        <v>2</v>
      </c>
      <c r="B13" s="230" t="str">
        <f>'Planilha Orçamentária'!B11:J11</f>
        <v>ADMINISTRAÇÃO LOCAL</v>
      </c>
      <c r="C13" s="230"/>
      <c r="D13" s="230"/>
      <c r="E13" s="231">
        <f>'Planilha Orçamentária'!I13</f>
        <v>5525.08</v>
      </c>
      <c r="F13" s="10" t="s">
        <v>108</v>
      </c>
      <c r="G13" s="56">
        <v>0.125</v>
      </c>
      <c r="H13" s="56">
        <v>0.125</v>
      </c>
      <c r="I13" s="56">
        <v>0.125</v>
      </c>
      <c r="J13" s="56">
        <v>0.125</v>
      </c>
      <c r="K13" s="56">
        <v>0.125</v>
      </c>
      <c r="L13" s="56">
        <v>0.125</v>
      </c>
      <c r="M13" s="56">
        <v>0.125</v>
      </c>
      <c r="N13" s="56">
        <v>0.125</v>
      </c>
      <c r="O13" s="60"/>
    </row>
    <row r="14" spans="1:15" ht="15" customHeight="1" x14ac:dyDescent="0.2">
      <c r="A14" s="229"/>
      <c r="B14" s="230"/>
      <c r="C14" s="230"/>
      <c r="D14" s="230"/>
      <c r="E14" s="231"/>
      <c r="F14" s="10" t="s">
        <v>129</v>
      </c>
      <c r="G14" s="15">
        <f t="shared" ref="G14:N14" si="3">G13*$E$13</f>
        <v>690.63499999999999</v>
      </c>
      <c r="H14" s="15">
        <f t="shared" si="3"/>
        <v>690.63499999999999</v>
      </c>
      <c r="I14" s="15">
        <f t="shared" si="3"/>
        <v>690.63499999999999</v>
      </c>
      <c r="J14" s="15">
        <f t="shared" si="3"/>
        <v>690.63499999999999</v>
      </c>
      <c r="K14" s="15">
        <f t="shared" si="3"/>
        <v>690.63499999999999</v>
      </c>
      <c r="L14" s="15">
        <f t="shared" si="3"/>
        <v>690.63499999999999</v>
      </c>
      <c r="M14" s="15">
        <f t="shared" si="3"/>
        <v>690.63499999999999</v>
      </c>
      <c r="N14" s="15">
        <f t="shared" si="3"/>
        <v>690.63499999999999</v>
      </c>
      <c r="O14" s="60"/>
    </row>
    <row r="15" spans="1:15" ht="15" customHeight="1" x14ac:dyDescent="0.2">
      <c r="A15" s="229"/>
      <c r="B15" s="230"/>
      <c r="C15" s="230"/>
      <c r="D15" s="230"/>
      <c r="E15" s="231"/>
      <c r="F15" s="10" t="s">
        <v>109</v>
      </c>
      <c r="G15" s="56">
        <f>G13</f>
        <v>0.125</v>
      </c>
      <c r="H15" s="56">
        <f t="shared" ref="H15:N15" si="4">H13+G15</f>
        <v>0.25</v>
      </c>
      <c r="I15" s="56">
        <f t="shared" si="4"/>
        <v>0.375</v>
      </c>
      <c r="J15" s="56">
        <f t="shared" si="4"/>
        <v>0.5</v>
      </c>
      <c r="K15" s="56">
        <f t="shared" si="4"/>
        <v>0.625</v>
      </c>
      <c r="L15" s="56">
        <f t="shared" si="4"/>
        <v>0.75</v>
      </c>
      <c r="M15" s="56">
        <f t="shared" si="4"/>
        <v>0.875</v>
      </c>
      <c r="N15" s="56">
        <f t="shared" si="4"/>
        <v>1</v>
      </c>
      <c r="O15" s="60"/>
    </row>
    <row r="16" spans="1:15" ht="15" customHeight="1" x14ac:dyDescent="0.2">
      <c r="A16" s="229"/>
      <c r="B16" s="230"/>
      <c r="C16" s="230"/>
      <c r="D16" s="230"/>
      <c r="E16" s="231"/>
      <c r="F16" s="10" t="s">
        <v>110</v>
      </c>
      <c r="G16" s="15">
        <f t="shared" ref="G16:N16" si="5">$E$13*G15</f>
        <v>690.63499999999999</v>
      </c>
      <c r="H16" s="15">
        <f t="shared" si="5"/>
        <v>1381.27</v>
      </c>
      <c r="I16" s="15">
        <f t="shared" si="5"/>
        <v>2071.9049999999997</v>
      </c>
      <c r="J16" s="15">
        <f t="shared" si="5"/>
        <v>2762.54</v>
      </c>
      <c r="K16" s="15">
        <f t="shared" si="5"/>
        <v>3453.1750000000002</v>
      </c>
      <c r="L16" s="15">
        <f t="shared" si="5"/>
        <v>4143.8099999999995</v>
      </c>
      <c r="M16" s="15">
        <f t="shared" si="5"/>
        <v>4834.4449999999997</v>
      </c>
      <c r="N16" s="15">
        <f t="shared" si="5"/>
        <v>5525.08</v>
      </c>
      <c r="O16" s="60"/>
    </row>
    <row r="17" spans="1:15" ht="15" customHeight="1" x14ac:dyDescent="0.2">
      <c r="A17" s="232">
        <v>3</v>
      </c>
      <c r="B17" s="234" t="str">
        <f>'Planilha Orçamentária'!B14:J14</f>
        <v>PAVILHÃO COZINHA/ÁREA DE SERVIÇO</v>
      </c>
      <c r="C17" s="234"/>
      <c r="D17" s="234"/>
      <c r="E17" s="233">
        <f>'Planilha Orçamentária'!I28</f>
        <v>40708.89</v>
      </c>
      <c r="F17" s="53" t="s">
        <v>108</v>
      </c>
      <c r="G17" s="57">
        <v>0.33333333333333337</v>
      </c>
      <c r="H17" s="57">
        <v>0.33333333333333337</v>
      </c>
      <c r="I17" s="57">
        <v>0.33333333333333337</v>
      </c>
      <c r="J17" s="57">
        <v>0</v>
      </c>
      <c r="K17" s="57">
        <v>0</v>
      </c>
      <c r="L17" s="57">
        <v>0</v>
      </c>
      <c r="M17" s="57">
        <v>0</v>
      </c>
      <c r="N17" s="57">
        <v>0</v>
      </c>
      <c r="O17" s="60"/>
    </row>
    <row r="18" spans="1:15" ht="15" customHeight="1" x14ac:dyDescent="0.2">
      <c r="A18" s="232"/>
      <c r="B18" s="234"/>
      <c r="C18" s="234"/>
      <c r="D18" s="234"/>
      <c r="E18" s="233"/>
      <c r="F18" s="53" t="s">
        <v>129</v>
      </c>
      <c r="G18" s="55">
        <f t="shared" ref="G18:N18" si="6">G17*$E$17</f>
        <v>13569.630000000001</v>
      </c>
      <c r="H18" s="55">
        <f t="shared" si="6"/>
        <v>13569.630000000001</v>
      </c>
      <c r="I18" s="55">
        <f t="shared" si="6"/>
        <v>13569.630000000001</v>
      </c>
      <c r="J18" s="55">
        <f t="shared" si="6"/>
        <v>0</v>
      </c>
      <c r="K18" s="55">
        <f t="shared" si="6"/>
        <v>0</v>
      </c>
      <c r="L18" s="55">
        <f t="shared" si="6"/>
        <v>0</v>
      </c>
      <c r="M18" s="55">
        <f t="shared" si="6"/>
        <v>0</v>
      </c>
      <c r="N18" s="55">
        <f t="shared" si="6"/>
        <v>0</v>
      </c>
      <c r="O18" s="60"/>
    </row>
    <row r="19" spans="1:15" ht="15" customHeight="1" x14ac:dyDescent="0.2">
      <c r="A19" s="232"/>
      <c r="B19" s="234"/>
      <c r="C19" s="234"/>
      <c r="D19" s="234"/>
      <c r="E19" s="233"/>
      <c r="F19" s="53" t="s">
        <v>109</v>
      </c>
      <c r="G19" s="54">
        <f>G17</f>
        <v>0.33333333333333337</v>
      </c>
      <c r="H19" s="54">
        <f t="shared" ref="H19:N19" si="7">H17+G19</f>
        <v>0.66666666666666674</v>
      </c>
      <c r="I19" s="54">
        <f t="shared" si="7"/>
        <v>1</v>
      </c>
      <c r="J19" s="54">
        <f t="shared" si="7"/>
        <v>1</v>
      </c>
      <c r="K19" s="54">
        <f t="shared" si="7"/>
        <v>1</v>
      </c>
      <c r="L19" s="54">
        <f t="shared" si="7"/>
        <v>1</v>
      </c>
      <c r="M19" s="54">
        <f t="shared" si="7"/>
        <v>1</v>
      </c>
      <c r="N19" s="54">
        <f t="shared" si="7"/>
        <v>1</v>
      </c>
      <c r="O19" s="60"/>
    </row>
    <row r="20" spans="1:15" ht="15" customHeight="1" x14ac:dyDescent="0.2">
      <c r="A20" s="232"/>
      <c r="B20" s="234"/>
      <c r="C20" s="234"/>
      <c r="D20" s="234"/>
      <c r="E20" s="233"/>
      <c r="F20" s="53" t="s">
        <v>110</v>
      </c>
      <c r="G20" s="55">
        <f t="shared" ref="G20:N20" si="8">$E$17*G19</f>
        <v>13569.630000000001</v>
      </c>
      <c r="H20" s="55">
        <f t="shared" si="8"/>
        <v>27139.260000000002</v>
      </c>
      <c r="I20" s="55">
        <f t="shared" si="8"/>
        <v>40708.89</v>
      </c>
      <c r="J20" s="55">
        <f t="shared" si="8"/>
        <v>40708.89</v>
      </c>
      <c r="K20" s="55">
        <f t="shared" si="8"/>
        <v>40708.89</v>
      </c>
      <c r="L20" s="55">
        <f t="shared" si="8"/>
        <v>40708.89</v>
      </c>
      <c r="M20" s="55">
        <f t="shared" si="8"/>
        <v>40708.89</v>
      </c>
      <c r="N20" s="55">
        <f t="shared" si="8"/>
        <v>40708.89</v>
      </c>
      <c r="O20" s="60"/>
    </row>
    <row r="21" spans="1:15" ht="15" customHeight="1" x14ac:dyDescent="0.2">
      <c r="A21" s="229">
        <v>4</v>
      </c>
      <c r="B21" s="230" t="str">
        <f>'Planilha Orçamentária'!B29:J29</f>
        <v>PAVILHÃO LESTE</v>
      </c>
      <c r="C21" s="230"/>
      <c r="D21" s="230"/>
      <c r="E21" s="231">
        <f>'Planilha Orçamentária'!I41</f>
        <v>30759.899999999998</v>
      </c>
      <c r="F21" s="10" t="s">
        <v>108</v>
      </c>
      <c r="G21" s="56">
        <v>0</v>
      </c>
      <c r="H21" s="56">
        <v>0</v>
      </c>
      <c r="I21" s="56">
        <v>0</v>
      </c>
      <c r="J21" s="62">
        <v>0.4</v>
      </c>
      <c r="K21" s="62">
        <v>0.6</v>
      </c>
      <c r="L21" s="62">
        <v>0</v>
      </c>
      <c r="M21" s="62">
        <v>0</v>
      </c>
      <c r="N21" s="62">
        <v>0</v>
      </c>
      <c r="O21" s="60"/>
    </row>
    <row r="22" spans="1:15" ht="15" customHeight="1" x14ac:dyDescent="0.2">
      <c r="A22" s="229"/>
      <c r="B22" s="230"/>
      <c r="C22" s="230"/>
      <c r="D22" s="230"/>
      <c r="E22" s="231"/>
      <c r="F22" s="10" t="s">
        <v>129</v>
      </c>
      <c r="G22" s="15">
        <f t="shared" ref="G22:N22" si="9">G21*$E$21</f>
        <v>0</v>
      </c>
      <c r="H22" s="15">
        <f t="shared" si="9"/>
        <v>0</v>
      </c>
      <c r="I22" s="15">
        <f t="shared" si="9"/>
        <v>0</v>
      </c>
      <c r="J22" s="15">
        <f t="shared" si="9"/>
        <v>12303.96</v>
      </c>
      <c r="K22" s="15">
        <f t="shared" si="9"/>
        <v>18455.939999999999</v>
      </c>
      <c r="L22" s="15">
        <f t="shared" si="9"/>
        <v>0</v>
      </c>
      <c r="M22" s="15">
        <f t="shared" si="9"/>
        <v>0</v>
      </c>
      <c r="N22" s="15">
        <f t="shared" si="9"/>
        <v>0</v>
      </c>
      <c r="O22" s="60"/>
    </row>
    <row r="23" spans="1:15" ht="15" customHeight="1" x14ac:dyDescent="0.2">
      <c r="A23" s="229"/>
      <c r="B23" s="230"/>
      <c r="C23" s="230"/>
      <c r="D23" s="230"/>
      <c r="E23" s="231"/>
      <c r="F23" s="10" t="s">
        <v>109</v>
      </c>
      <c r="G23" s="56">
        <f>G21</f>
        <v>0</v>
      </c>
      <c r="H23" s="56">
        <f t="shared" ref="H23:N23" si="10">H21+G23</f>
        <v>0</v>
      </c>
      <c r="I23" s="56">
        <f t="shared" si="10"/>
        <v>0</v>
      </c>
      <c r="J23" s="56">
        <f t="shared" si="10"/>
        <v>0.4</v>
      </c>
      <c r="K23" s="56">
        <f t="shared" si="10"/>
        <v>1</v>
      </c>
      <c r="L23" s="56">
        <f t="shared" si="10"/>
        <v>1</v>
      </c>
      <c r="M23" s="56">
        <f t="shared" si="10"/>
        <v>1</v>
      </c>
      <c r="N23" s="56">
        <f t="shared" si="10"/>
        <v>1</v>
      </c>
      <c r="O23" s="60"/>
    </row>
    <row r="24" spans="1:15" ht="15" customHeight="1" x14ac:dyDescent="0.2">
      <c r="A24" s="229"/>
      <c r="B24" s="230"/>
      <c r="C24" s="230"/>
      <c r="D24" s="230"/>
      <c r="E24" s="231"/>
      <c r="F24" s="10" t="s">
        <v>110</v>
      </c>
      <c r="G24" s="15">
        <f t="shared" ref="G24:N24" si="11">$E$21*G23</f>
        <v>0</v>
      </c>
      <c r="H24" s="15">
        <f t="shared" si="11"/>
        <v>0</v>
      </c>
      <c r="I24" s="15">
        <f t="shared" si="11"/>
        <v>0</v>
      </c>
      <c r="J24" s="15">
        <f t="shared" si="11"/>
        <v>12303.96</v>
      </c>
      <c r="K24" s="15">
        <f t="shared" si="11"/>
        <v>30759.899999999998</v>
      </c>
      <c r="L24" s="15">
        <f t="shared" si="11"/>
        <v>30759.899999999998</v>
      </c>
      <c r="M24" s="15">
        <f t="shared" si="11"/>
        <v>30759.899999999998</v>
      </c>
      <c r="N24" s="15">
        <f t="shared" si="11"/>
        <v>30759.899999999998</v>
      </c>
      <c r="O24" s="60"/>
    </row>
    <row r="25" spans="1:15" ht="15" customHeight="1" x14ac:dyDescent="0.2">
      <c r="A25" s="232">
        <v>5</v>
      </c>
      <c r="B25" s="234" t="str">
        <f>'Planilha Orçamentária'!B42:J42</f>
        <v>PAVILHÃO OESTE</v>
      </c>
      <c r="C25" s="234"/>
      <c r="D25" s="234"/>
      <c r="E25" s="233">
        <f>'Planilha Orçamentária'!I53</f>
        <v>37327.89</v>
      </c>
      <c r="F25" s="53" t="s">
        <v>108</v>
      </c>
      <c r="G25" s="54">
        <v>0</v>
      </c>
      <c r="H25" s="54">
        <v>0</v>
      </c>
      <c r="I25" s="54">
        <v>0</v>
      </c>
      <c r="J25" s="54">
        <v>0</v>
      </c>
      <c r="K25" s="54">
        <v>0</v>
      </c>
      <c r="L25" s="57">
        <v>0.5</v>
      </c>
      <c r="M25" s="57">
        <v>0.5</v>
      </c>
      <c r="N25" s="54">
        <v>0</v>
      </c>
      <c r="O25" s="60"/>
    </row>
    <row r="26" spans="1:15" ht="15" customHeight="1" x14ac:dyDescent="0.2">
      <c r="A26" s="232"/>
      <c r="B26" s="234"/>
      <c r="C26" s="234"/>
      <c r="D26" s="234"/>
      <c r="E26" s="233"/>
      <c r="F26" s="53" t="s">
        <v>129</v>
      </c>
      <c r="G26" s="55">
        <f t="shared" ref="G26:N26" si="12">G25*$E$25</f>
        <v>0</v>
      </c>
      <c r="H26" s="55">
        <f t="shared" si="12"/>
        <v>0</v>
      </c>
      <c r="I26" s="55">
        <f t="shared" si="12"/>
        <v>0</v>
      </c>
      <c r="J26" s="55">
        <f t="shared" si="12"/>
        <v>0</v>
      </c>
      <c r="K26" s="55">
        <f t="shared" si="12"/>
        <v>0</v>
      </c>
      <c r="L26" s="55">
        <f t="shared" si="12"/>
        <v>18663.945</v>
      </c>
      <c r="M26" s="55">
        <f t="shared" si="12"/>
        <v>18663.945</v>
      </c>
      <c r="N26" s="55">
        <f t="shared" si="12"/>
        <v>0</v>
      </c>
      <c r="O26" s="60"/>
    </row>
    <row r="27" spans="1:15" ht="15" customHeight="1" x14ac:dyDescent="0.2">
      <c r="A27" s="232"/>
      <c r="B27" s="234"/>
      <c r="C27" s="234"/>
      <c r="D27" s="234"/>
      <c r="E27" s="233"/>
      <c r="F27" s="53" t="s">
        <v>109</v>
      </c>
      <c r="G27" s="54">
        <f>G25</f>
        <v>0</v>
      </c>
      <c r="H27" s="54">
        <f t="shared" ref="H27:N27" si="13">H25+G27</f>
        <v>0</v>
      </c>
      <c r="I27" s="54">
        <f t="shared" si="13"/>
        <v>0</v>
      </c>
      <c r="J27" s="54">
        <f t="shared" si="13"/>
        <v>0</v>
      </c>
      <c r="K27" s="54">
        <f t="shared" si="13"/>
        <v>0</v>
      </c>
      <c r="L27" s="54">
        <f t="shared" si="13"/>
        <v>0.5</v>
      </c>
      <c r="M27" s="54">
        <f t="shared" si="13"/>
        <v>1</v>
      </c>
      <c r="N27" s="54">
        <f t="shared" si="13"/>
        <v>1</v>
      </c>
      <c r="O27" s="60"/>
    </row>
    <row r="28" spans="1:15" ht="15" customHeight="1" x14ac:dyDescent="0.2">
      <c r="A28" s="232"/>
      <c r="B28" s="234"/>
      <c r="C28" s="234"/>
      <c r="D28" s="234"/>
      <c r="E28" s="233"/>
      <c r="F28" s="53" t="s">
        <v>110</v>
      </c>
      <c r="G28" s="55">
        <f t="shared" ref="G28:N28" si="14">$E$25*G27</f>
        <v>0</v>
      </c>
      <c r="H28" s="55">
        <f t="shared" si="14"/>
        <v>0</v>
      </c>
      <c r="I28" s="55">
        <f t="shared" si="14"/>
        <v>0</v>
      </c>
      <c r="J28" s="55">
        <f t="shared" si="14"/>
        <v>0</v>
      </c>
      <c r="K28" s="55">
        <f t="shared" si="14"/>
        <v>0</v>
      </c>
      <c r="L28" s="55">
        <f t="shared" si="14"/>
        <v>18663.945</v>
      </c>
      <c r="M28" s="55">
        <f t="shared" si="14"/>
        <v>37327.89</v>
      </c>
      <c r="N28" s="55">
        <f t="shared" si="14"/>
        <v>37327.89</v>
      </c>
      <c r="O28" s="60"/>
    </row>
    <row r="29" spans="1:15" ht="15" customHeight="1" x14ac:dyDescent="0.2">
      <c r="A29" s="229">
        <v>6</v>
      </c>
      <c r="B29" s="230" t="str">
        <f>'Planilha Orçamentária'!B54:J54</f>
        <v>ALPENDRE</v>
      </c>
      <c r="C29" s="230"/>
      <c r="D29" s="230"/>
      <c r="E29" s="231">
        <f>'Planilha Orçamentária'!I58</f>
        <v>2252.1999999999998</v>
      </c>
      <c r="F29" s="10" t="s">
        <v>108</v>
      </c>
      <c r="G29" s="56">
        <v>0</v>
      </c>
      <c r="H29" s="56">
        <v>0</v>
      </c>
      <c r="I29" s="56">
        <v>0</v>
      </c>
      <c r="J29" s="56">
        <v>0</v>
      </c>
      <c r="K29" s="56">
        <v>0</v>
      </c>
      <c r="L29" s="56">
        <v>0</v>
      </c>
      <c r="M29" s="56">
        <v>0.6</v>
      </c>
      <c r="N29" s="56">
        <v>0.4</v>
      </c>
      <c r="O29" s="60"/>
    </row>
    <row r="30" spans="1:15" ht="15" customHeight="1" x14ac:dyDescent="0.2">
      <c r="A30" s="229"/>
      <c r="B30" s="230"/>
      <c r="C30" s="230"/>
      <c r="D30" s="230"/>
      <c r="E30" s="231"/>
      <c r="F30" s="10" t="s">
        <v>129</v>
      </c>
      <c r="G30" s="15">
        <f t="shared" ref="G30:L30" si="15">G29*$E$33</f>
        <v>0</v>
      </c>
      <c r="H30" s="15">
        <f t="shared" si="15"/>
        <v>0</v>
      </c>
      <c r="I30" s="15">
        <f t="shared" si="15"/>
        <v>0</v>
      </c>
      <c r="J30" s="15">
        <f t="shared" si="15"/>
        <v>0</v>
      </c>
      <c r="K30" s="15">
        <f t="shared" si="15"/>
        <v>0</v>
      </c>
      <c r="L30" s="15">
        <f t="shared" si="15"/>
        <v>0</v>
      </c>
      <c r="M30" s="15">
        <f>M29*$E$29</f>
        <v>1351.32</v>
      </c>
      <c r="N30" s="15">
        <f>N29*$E$29</f>
        <v>900.88</v>
      </c>
      <c r="O30" s="60"/>
    </row>
    <row r="31" spans="1:15" ht="15" customHeight="1" x14ac:dyDescent="0.2">
      <c r="A31" s="229"/>
      <c r="B31" s="230"/>
      <c r="C31" s="230"/>
      <c r="D31" s="230"/>
      <c r="E31" s="231"/>
      <c r="F31" s="10" t="s">
        <v>109</v>
      </c>
      <c r="G31" s="56">
        <f>G29</f>
        <v>0</v>
      </c>
      <c r="H31" s="56">
        <f t="shared" ref="H31" si="16">H29+G31</f>
        <v>0</v>
      </c>
      <c r="I31" s="56">
        <f t="shared" ref="I31" si="17">I29+H31</f>
        <v>0</v>
      </c>
      <c r="J31" s="56">
        <f t="shared" ref="J31" si="18">J29+I31</f>
        <v>0</v>
      </c>
      <c r="K31" s="56">
        <f t="shared" ref="K31" si="19">K29+J31</f>
        <v>0</v>
      </c>
      <c r="L31" s="56">
        <f t="shared" ref="L31" si="20">L29+K31</f>
        <v>0</v>
      </c>
      <c r="M31" s="56">
        <f t="shared" ref="M31" si="21">M29+L31</f>
        <v>0.6</v>
      </c>
      <c r="N31" s="56">
        <f t="shared" ref="N31" si="22">N29+M31</f>
        <v>1</v>
      </c>
      <c r="O31" s="60"/>
    </row>
    <row r="32" spans="1:15" ht="15" customHeight="1" x14ac:dyDescent="0.2">
      <c r="A32" s="229"/>
      <c r="B32" s="230"/>
      <c r="C32" s="230"/>
      <c r="D32" s="230"/>
      <c r="E32" s="231"/>
      <c r="F32" s="10" t="s">
        <v>110</v>
      </c>
      <c r="G32" s="15">
        <f t="shared" ref="G32:L32" si="23">$E$33*G31</f>
        <v>0</v>
      </c>
      <c r="H32" s="15">
        <f t="shared" si="23"/>
        <v>0</v>
      </c>
      <c r="I32" s="15">
        <f t="shared" si="23"/>
        <v>0</v>
      </c>
      <c r="J32" s="15">
        <f t="shared" si="23"/>
        <v>0</v>
      </c>
      <c r="K32" s="15">
        <f t="shared" si="23"/>
        <v>0</v>
      </c>
      <c r="L32" s="15">
        <f t="shared" si="23"/>
        <v>0</v>
      </c>
      <c r="M32" s="15">
        <f>$E$29*M31</f>
        <v>1351.32</v>
      </c>
      <c r="N32" s="15">
        <f>$E$29*N31</f>
        <v>2252.1999999999998</v>
      </c>
      <c r="O32" s="60"/>
    </row>
    <row r="33" spans="1:15" ht="15" customHeight="1" x14ac:dyDescent="0.2">
      <c r="A33" s="232">
        <v>7</v>
      </c>
      <c r="B33" s="234" t="str">
        <f>'Planilha Orçamentária'!B59:J59</f>
        <v>CALHAS E RUFOS</v>
      </c>
      <c r="C33" s="234"/>
      <c r="D33" s="234"/>
      <c r="E33" s="233">
        <f>'Planilha Orçamentária'!I62</f>
        <v>5486.59</v>
      </c>
      <c r="F33" s="53" t="s">
        <v>108</v>
      </c>
      <c r="G33" s="54">
        <v>0</v>
      </c>
      <c r="H33" s="54">
        <v>0</v>
      </c>
      <c r="I33" s="54">
        <v>0.6</v>
      </c>
      <c r="J33" s="54">
        <v>0.4</v>
      </c>
      <c r="K33" s="54">
        <v>0</v>
      </c>
      <c r="L33" s="54">
        <v>0</v>
      </c>
      <c r="M33" s="54">
        <v>0</v>
      </c>
      <c r="N33" s="54">
        <v>0</v>
      </c>
      <c r="O33" s="60"/>
    </row>
    <row r="34" spans="1:15" ht="15" customHeight="1" x14ac:dyDescent="0.2">
      <c r="A34" s="232"/>
      <c r="B34" s="234"/>
      <c r="C34" s="234"/>
      <c r="D34" s="234"/>
      <c r="E34" s="233"/>
      <c r="F34" s="53" t="s">
        <v>129</v>
      </c>
      <c r="G34" s="55">
        <f t="shared" ref="G34:N34" si="24">G33*$E$33</f>
        <v>0</v>
      </c>
      <c r="H34" s="55">
        <f t="shared" si="24"/>
        <v>0</v>
      </c>
      <c r="I34" s="55">
        <f t="shared" si="24"/>
        <v>3291.9540000000002</v>
      </c>
      <c r="J34" s="55">
        <f t="shared" si="24"/>
        <v>2194.636</v>
      </c>
      <c r="K34" s="55">
        <f t="shared" si="24"/>
        <v>0</v>
      </c>
      <c r="L34" s="55">
        <f t="shared" si="24"/>
        <v>0</v>
      </c>
      <c r="M34" s="55">
        <f t="shared" si="24"/>
        <v>0</v>
      </c>
      <c r="N34" s="55">
        <f t="shared" si="24"/>
        <v>0</v>
      </c>
      <c r="O34" s="60"/>
    </row>
    <row r="35" spans="1:15" ht="15" customHeight="1" x14ac:dyDescent="0.2">
      <c r="A35" s="232"/>
      <c r="B35" s="234"/>
      <c r="C35" s="234"/>
      <c r="D35" s="234"/>
      <c r="E35" s="233"/>
      <c r="F35" s="53" t="s">
        <v>109</v>
      </c>
      <c r="G35" s="54">
        <f>G33</f>
        <v>0</v>
      </c>
      <c r="H35" s="54">
        <f t="shared" ref="H35:N35" si="25">H33+G35</f>
        <v>0</v>
      </c>
      <c r="I35" s="54">
        <f t="shared" si="25"/>
        <v>0.6</v>
      </c>
      <c r="J35" s="54">
        <f t="shared" si="25"/>
        <v>1</v>
      </c>
      <c r="K35" s="54">
        <f t="shared" si="25"/>
        <v>1</v>
      </c>
      <c r="L35" s="54">
        <f t="shared" si="25"/>
        <v>1</v>
      </c>
      <c r="M35" s="54">
        <f t="shared" si="25"/>
        <v>1</v>
      </c>
      <c r="N35" s="54">
        <f t="shared" si="25"/>
        <v>1</v>
      </c>
      <c r="O35" s="60"/>
    </row>
    <row r="36" spans="1:15" ht="15" customHeight="1" x14ac:dyDescent="0.2">
      <c r="A36" s="232"/>
      <c r="B36" s="234"/>
      <c r="C36" s="234"/>
      <c r="D36" s="234"/>
      <c r="E36" s="233"/>
      <c r="F36" s="53" t="s">
        <v>110</v>
      </c>
      <c r="G36" s="55">
        <f t="shared" ref="G36:N36" si="26">$E$33*G35</f>
        <v>0</v>
      </c>
      <c r="H36" s="55">
        <f t="shared" si="26"/>
        <v>0</v>
      </c>
      <c r="I36" s="55">
        <f t="shared" si="26"/>
        <v>3291.9540000000002</v>
      </c>
      <c r="J36" s="55">
        <f t="shared" si="26"/>
        <v>5486.59</v>
      </c>
      <c r="K36" s="55">
        <f t="shared" si="26"/>
        <v>5486.59</v>
      </c>
      <c r="L36" s="55">
        <f t="shared" si="26"/>
        <v>5486.59</v>
      </c>
      <c r="M36" s="55">
        <f t="shared" si="26"/>
        <v>5486.59</v>
      </c>
      <c r="N36" s="55">
        <f t="shared" si="26"/>
        <v>5486.59</v>
      </c>
      <c r="O36" s="60"/>
    </row>
    <row r="37" spans="1:15" ht="15" customHeight="1" x14ac:dyDescent="0.2">
      <c r="A37" s="229">
        <v>8</v>
      </c>
      <c r="B37" s="230" t="str">
        <f>'Planilha Orçamentária'!B63:J63</f>
        <v>SERVIÇOS FINAIS</v>
      </c>
      <c r="C37" s="230"/>
      <c r="D37" s="230"/>
      <c r="E37" s="231">
        <f>'Planilha Orçamentária'!I66</f>
        <v>4578.3900000000003</v>
      </c>
      <c r="F37" s="10" t="s">
        <v>108</v>
      </c>
      <c r="G37" s="56">
        <v>0</v>
      </c>
      <c r="H37" s="56">
        <v>0</v>
      </c>
      <c r="I37" s="56">
        <v>0</v>
      </c>
      <c r="J37" s="56">
        <v>0</v>
      </c>
      <c r="K37" s="56">
        <v>0</v>
      </c>
      <c r="L37" s="56">
        <v>0</v>
      </c>
      <c r="M37" s="56">
        <v>0</v>
      </c>
      <c r="N37" s="56">
        <v>1</v>
      </c>
      <c r="O37" s="60"/>
    </row>
    <row r="38" spans="1:15" ht="15" customHeight="1" x14ac:dyDescent="0.2">
      <c r="A38" s="229"/>
      <c r="B38" s="230"/>
      <c r="C38" s="230"/>
      <c r="D38" s="230"/>
      <c r="E38" s="231"/>
      <c r="F38" s="10" t="s">
        <v>129</v>
      </c>
      <c r="G38" s="15">
        <f t="shared" ref="G38:N38" si="27">G37*$E$37</f>
        <v>0</v>
      </c>
      <c r="H38" s="15">
        <f t="shared" si="27"/>
        <v>0</v>
      </c>
      <c r="I38" s="15">
        <f t="shared" si="27"/>
        <v>0</v>
      </c>
      <c r="J38" s="15">
        <f t="shared" si="27"/>
        <v>0</v>
      </c>
      <c r="K38" s="15">
        <f t="shared" si="27"/>
        <v>0</v>
      </c>
      <c r="L38" s="15">
        <f t="shared" si="27"/>
        <v>0</v>
      </c>
      <c r="M38" s="15">
        <f t="shared" si="27"/>
        <v>0</v>
      </c>
      <c r="N38" s="15">
        <f t="shared" si="27"/>
        <v>4578.3900000000003</v>
      </c>
      <c r="O38" s="60"/>
    </row>
    <row r="39" spans="1:15" ht="15" customHeight="1" x14ac:dyDescent="0.2">
      <c r="A39" s="229"/>
      <c r="B39" s="230"/>
      <c r="C39" s="230"/>
      <c r="D39" s="230"/>
      <c r="E39" s="231"/>
      <c r="F39" s="10" t="s">
        <v>109</v>
      </c>
      <c r="G39" s="56">
        <f>G37</f>
        <v>0</v>
      </c>
      <c r="H39" s="56">
        <f t="shared" ref="H39:N39" si="28">H37+G39</f>
        <v>0</v>
      </c>
      <c r="I39" s="56">
        <f t="shared" si="28"/>
        <v>0</v>
      </c>
      <c r="J39" s="56">
        <f t="shared" si="28"/>
        <v>0</v>
      </c>
      <c r="K39" s="56">
        <f t="shared" si="28"/>
        <v>0</v>
      </c>
      <c r="L39" s="56">
        <f t="shared" si="28"/>
        <v>0</v>
      </c>
      <c r="M39" s="56">
        <f t="shared" si="28"/>
        <v>0</v>
      </c>
      <c r="N39" s="56">
        <f t="shared" si="28"/>
        <v>1</v>
      </c>
      <c r="O39" s="60"/>
    </row>
    <row r="40" spans="1:15" ht="15" customHeight="1" x14ac:dyDescent="0.2">
      <c r="A40" s="229"/>
      <c r="B40" s="230"/>
      <c r="C40" s="230"/>
      <c r="D40" s="230"/>
      <c r="E40" s="231"/>
      <c r="F40" s="10" t="s">
        <v>110</v>
      </c>
      <c r="G40" s="15">
        <f t="shared" ref="G40:N40" si="29">$E$37*G39</f>
        <v>0</v>
      </c>
      <c r="H40" s="15">
        <f t="shared" si="29"/>
        <v>0</v>
      </c>
      <c r="I40" s="15">
        <f t="shared" si="29"/>
        <v>0</v>
      </c>
      <c r="J40" s="15">
        <f t="shared" si="29"/>
        <v>0</v>
      </c>
      <c r="K40" s="15">
        <f t="shared" si="29"/>
        <v>0</v>
      </c>
      <c r="L40" s="15">
        <f t="shared" si="29"/>
        <v>0</v>
      </c>
      <c r="M40" s="15">
        <f t="shared" si="29"/>
        <v>0</v>
      </c>
      <c r="N40" s="15">
        <f t="shared" si="29"/>
        <v>4578.3900000000003</v>
      </c>
      <c r="O40" s="60"/>
    </row>
    <row r="41" spans="1:15" ht="15" customHeight="1" x14ac:dyDescent="0.2">
      <c r="A41" s="63"/>
      <c r="B41" s="63"/>
      <c r="C41" s="63"/>
      <c r="D41" s="63"/>
      <c r="E41" s="233">
        <f>SUM(E9:E40)</f>
        <v>127405.43999999999</v>
      </c>
      <c r="F41" s="73" t="s">
        <v>108</v>
      </c>
      <c r="G41" s="155">
        <f t="shared" ref="G41:N41" si="30">G42/$E$41</f>
        <v>0.11794445354923622</v>
      </c>
      <c r="H41" s="155">
        <f t="shared" si="30"/>
        <v>0.11192822692657396</v>
      </c>
      <c r="I41" s="155">
        <f t="shared" si="30"/>
        <v>0.13776663696620806</v>
      </c>
      <c r="J41" s="155">
        <f t="shared" si="30"/>
        <v>0.11921964242657143</v>
      </c>
      <c r="K41" s="155">
        <f t="shared" si="30"/>
        <v>0.15028067090384836</v>
      </c>
      <c r="L41" s="155">
        <f t="shared" si="30"/>
        <v>0.1519132934982996</v>
      </c>
      <c r="M41" s="155">
        <f t="shared" si="30"/>
        <v>0.16251974797936414</v>
      </c>
      <c r="N41" s="155">
        <f t="shared" si="30"/>
        <v>4.8427327749898288E-2</v>
      </c>
    </row>
    <row r="42" spans="1:15" ht="15" customHeight="1" x14ac:dyDescent="0.2">
      <c r="A42" s="64"/>
      <c r="B42" s="64"/>
      <c r="C42" s="64"/>
      <c r="D42" s="64"/>
      <c r="E42" s="232"/>
      <c r="F42" s="73" t="s">
        <v>129</v>
      </c>
      <c r="G42" s="74">
        <f t="shared" ref="G42:N42" si="31">G10+G14+G18+G22+G26+G30+G34+G38</f>
        <v>15026.765000000001</v>
      </c>
      <c r="H42" s="74">
        <f t="shared" si="31"/>
        <v>14260.265000000001</v>
      </c>
      <c r="I42" s="74">
        <f t="shared" si="31"/>
        <v>17552.219000000001</v>
      </c>
      <c r="J42" s="74">
        <f t="shared" si="31"/>
        <v>15189.231</v>
      </c>
      <c r="K42" s="74">
        <f t="shared" si="31"/>
        <v>19146.574999999997</v>
      </c>
      <c r="L42" s="74">
        <f t="shared" si="31"/>
        <v>19354.579999999998</v>
      </c>
      <c r="M42" s="74">
        <f t="shared" si="31"/>
        <v>20705.899999999998</v>
      </c>
      <c r="N42" s="74">
        <f t="shared" si="31"/>
        <v>6169.9050000000007</v>
      </c>
    </row>
    <row r="43" spans="1:15" ht="15" customHeight="1" x14ac:dyDescent="0.2">
      <c r="A43" s="64"/>
      <c r="B43" s="64"/>
      <c r="C43" s="64"/>
      <c r="D43" s="64"/>
      <c r="E43" s="232"/>
      <c r="F43" s="73" t="s">
        <v>109</v>
      </c>
      <c r="G43" s="155">
        <f>G41</f>
        <v>0.11794445354923622</v>
      </c>
      <c r="H43" s="155">
        <f t="shared" ref="H43:N43" si="32">H41+G43</f>
        <v>0.22987268047581016</v>
      </c>
      <c r="I43" s="155">
        <f t="shared" si="32"/>
        <v>0.36763931744201822</v>
      </c>
      <c r="J43" s="155">
        <f t="shared" si="32"/>
        <v>0.48685895986858962</v>
      </c>
      <c r="K43" s="155">
        <f t="shared" si="32"/>
        <v>0.63713963077243796</v>
      </c>
      <c r="L43" s="155">
        <f t="shared" si="32"/>
        <v>0.78905292427073759</v>
      </c>
      <c r="M43" s="155">
        <f t="shared" si="32"/>
        <v>0.95157267225010167</v>
      </c>
      <c r="N43" s="155">
        <f t="shared" si="32"/>
        <v>1</v>
      </c>
    </row>
    <row r="44" spans="1:15" ht="15" customHeight="1" x14ac:dyDescent="0.2">
      <c r="A44" s="64"/>
      <c r="B44" s="64"/>
      <c r="C44" s="64"/>
      <c r="D44" s="64"/>
      <c r="E44" s="232"/>
      <c r="F44" s="73" t="s">
        <v>110</v>
      </c>
      <c r="G44" s="74">
        <f t="shared" ref="G44:N44" si="33">$E$41*G43</f>
        <v>15026.765000000001</v>
      </c>
      <c r="H44" s="74">
        <f t="shared" si="33"/>
        <v>29287.03</v>
      </c>
      <c r="I44" s="74">
        <f t="shared" si="33"/>
        <v>46839.249000000003</v>
      </c>
      <c r="J44" s="74">
        <f t="shared" si="33"/>
        <v>62028.479999999996</v>
      </c>
      <c r="K44" s="74">
        <f t="shared" si="33"/>
        <v>81175.054999999993</v>
      </c>
      <c r="L44" s="74">
        <f t="shared" si="33"/>
        <v>100529.63499999999</v>
      </c>
      <c r="M44" s="74">
        <f t="shared" si="33"/>
        <v>121235.53499999997</v>
      </c>
      <c r="N44" s="74">
        <f t="shared" si="33"/>
        <v>127405.43999999999</v>
      </c>
    </row>
    <row r="45" spans="1:15" ht="5.0999999999999996" customHeight="1" x14ac:dyDescent="0.2">
      <c r="F45" s="3"/>
      <c r="G45" s="20"/>
      <c r="H45" s="20"/>
      <c r="I45" s="4"/>
    </row>
    <row r="46" spans="1:15" ht="13.9" customHeight="1" x14ac:dyDescent="0.2">
      <c r="A46" s="236" t="s">
        <v>250</v>
      </c>
      <c r="B46" s="236"/>
      <c r="C46" s="236"/>
      <c r="D46" s="236"/>
      <c r="E46" s="236"/>
      <c r="F46" s="236"/>
      <c r="G46" s="236"/>
      <c r="H46" s="236"/>
      <c r="I46" s="236"/>
      <c r="J46" s="236"/>
      <c r="K46" s="68"/>
      <c r="L46" s="68"/>
      <c r="M46" s="68"/>
      <c r="N46" s="68"/>
    </row>
    <row r="47" spans="1:15" x14ac:dyDescent="0.2">
      <c r="A47" s="156"/>
      <c r="B47" s="156"/>
      <c r="C47" s="156"/>
      <c r="D47" s="156"/>
      <c r="E47" s="156"/>
      <c r="F47" s="156"/>
      <c r="G47" s="156"/>
      <c r="H47" s="156"/>
      <c r="I47" s="156"/>
      <c r="J47" s="156"/>
      <c r="K47" s="69"/>
      <c r="L47" s="69"/>
      <c r="M47" s="69"/>
      <c r="N47" s="69"/>
    </row>
    <row r="48" spans="1:15" x14ac:dyDescent="0.2">
      <c r="A48" s="156"/>
      <c r="B48" s="156"/>
      <c r="C48" s="156"/>
      <c r="D48" s="156"/>
      <c r="E48" s="156"/>
      <c r="F48" s="156"/>
      <c r="G48" s="156"/>
      <c r="H48" s="156"/>
      <c r="I48" s="156"/>
      <c r="J48" s="156"/>
      <c r="K48" s="69"/>
      <c r="L48" s="69"/>
      <c r="M48" s="69"/>
      <c r="N48" s="69"/>
    </row>
    <row r="49" spans="1:14" x14ac:dyDescent="0.2">
      <c r="A49" s="156" t="s">
        <v>52</v>
      </c>
      <c r="B49" s="156"/>
      <c r="C49" s="156"/>
      <c r="D49" s="156"/>
      <c r="E49" s="156"/>
      <c r="F49" s="156"/>
      <c r="G49" s="156"/>
      <c r="H49" s="156"/>
      <c r="I49" s="156"/>
      <c r="J49" s="156"/>
      <c r="K49" s="69"/>
      <c r="L49" s="69"/>
      <c r="M49" s="69"/>
      <c r="N49" s="69"/>
    </row>
    <row r="50" spans="1:14" x14ac:dyDescent="0.2">
      <c r="A50" s="156" t="s">
        <v>53</v>
      </c>
      <c r="B50" s="156"/>
      <c r="C50" s="156"/>
      <c r="D50" s="156"/>
      <c r="E50" s="156"/>
      <c r="F50" s="156"/>
      <c r="G50" s="156"/>
      <c r="H50" s="156"/>
      <c r="I50" s="156"/>
      <c r="J50" s="156"/>
      <c r="K50" s="69"/>
      <c r="L50" s="69"/>
      <c r="M50" s="69"/>
      <c r="N50" s="69"/>
    </row>
    <row r="51" spans="1:14" x14ac:dyDescent="0.2">
      <c r="A51" s="156" t="s">
        <v>54</v>
      </c>
      <c r="B51" s="156"/>
      <c r="C51" s="156"/>
      <c r="D51" s="156"/>
      <c r="E51" s="156"/>
      <c r="F51" s="156"/>
      <c r="G51" s="156"/>
      <c r="H51" s="156"/>
      <c r="I51" s="156"/>
      <c r="J51" s="156"/>
      <c r="K51" s="69"/>
      <c r="L51" s="69"/>
      <c r="M51" s="69"/>
      <c r="N51" s="69"/>
    </row>
    <row r="52" spans="1:14" x14ac:dyDescent="0.2">
      <c r="A52" s="156" t="s">
        <v>55</v>
      </c>
      <c r="B52" s="156"/>
      <c r="C52" s="156"/>
      <c r="D52" s="156"/>
      <c r="E52" s="156"/>
      <c r="F52" s="156"/>
      <c r="G52" s="156"/>
      <c r="H52" s="156"/>
      <c r="I52" s="156"/>
      <c r="J52" s="156"/>
      <c r="K52" s="69"/>
      <c r="L52" s="69"/>
      <c r="M52" s="69"/>
      <c r="N52" s="69"/>
    </row>
    <row r="53" spans="1:14" x14ac:dyDescent="0.2">
      <c r="F53" s="3"/>
      <c r="G53" s="4"/>
      <c r="H53" s="4"/>
      <c r="I53" s="4"/>
    </row>
    <row r="54" spans="1:14" x14ac:dyDescent="0.2">
      <c r="F54" s="3"/>
      <c r="G54" s="4"/>
      <c r="H54" s="4"/>
      <c r="I54" s="4"/>
    </row>
    <row r="55" spans="1:14" x14ac:dyDescent="0.2">
      <c r="F55" s="3"/>
      <c r="G55" s="4"/>
      <c r="H55" s="4"/>
      <c r="I55" s="4"/>
    </row>
    <row r="56" spans="1:14" x14ac:dyDescent="0.2">
      <c r="F56" s="3"/>
      <c r="G56" s="4"/>
      <c r="H56" s="4"/>
      <c r="I56" s="4"/>
    </row>
    <row r="57" spans="1:14" x14ac:dyDescent="0.2">
      <c r="F57" s="3"/>
      <c r="G57" s="4"/>
      <c r="H57" s="4"/>
      <c r="I57" s="4"/>
    </row>
    <row r="58" spans="1:14" x14ac:dyDescent="0.2">
      <c r="F58" s="3"/>
      <c r="G58" s="4"/>
      <c r="H58" s="4"/>
      <c r="I58" s="4"/>
    </row>
    <row r="59" spans="1:14" x14ac:dyDescent="0.2">
      <c r="F59" s="3"/>
      <c r="G59" s="4"/>
      <c r="H59" s="4"/>
      <c r="I59" s="4"/>
    </row>
    <row r="60" spans="1:14" s="5" customFormat="1" x14ac:dyDescent="0.2">
      <c r="A60" s="26"/>
      <c r="B60" s="2"/>
      <c r="C60" s="2"/>
      <c r="D60" s="16"/>
      <c r="E60" s="4"/>
      <c r="F60" s="3"/>
      <c r="G60" s="4"/>
      <c r="H60" s="4"/>
      <c r="I60" s="4"/>
      <c r="K60" s="1"/>
      <c r="L60" s="1"/>
      <c r="M60" s="1"/>
    </row>
    <row r="61" spans="1:14" s="5" customFormat="1" x14ac:dyDescent="0.2">
      <c r="A61" s="26"/>
      <c r="B61" s="2"/>
      <c r="C61" s="2"/>
      <c r="D61" s="16"/>
      <c r="E61" s="4"/>
      <c r="F61" s="3"/>
      <c r="G61" s="4"/>
      <c r="H61" s="4"/>
      <c r="I61" s="4"/>
      <c r="K61" s="1"/>
      <c r="L61" s="1"/>
      <c r="M61" s="1"/>
    </row>
    <row r="62" spans="1:14" s="5" customFormat="1" x14ac:dyDescent="0.2">
      <c r="A62" s="26"/>
      <c r="B62" s="2"/>
      <c r="C62" s="2"/>
      <c r="D62" s="16"/>
      <c r="E62" s="4"/>
      <c r="F62" s="3"/>
      <c r="G62" s="4"/>
      <c r="H62" s="4"/>
      <c r="I62" s="4"/>
      <c r="K62" s="1"/>
      <c r="L62" s="1"/>
      <c r="M62" s="1"/>
    </row>
    <row r="63" spans="1:14" s="5" customFormat="1" x14ac:dyDescent="0.2">
      <c r="A63" s="26"/>
      <c r="B63" s="2"/>
      <c r="C63" s="2"/>
      <c r="D63" s="16"/>
      <c r="E63" s="4"/>
      <c r="F63" s="3"/>
      <c r="G63" s="4"/>
      <c r="H63" s="4"/>
      <c r="I63" s="4"/>
      <c r="K63" s="1"/>
      <c r="L63" s="1"/>
      <c r="M63" s="1"/>
    </row>
    <row r="64" spans="1:14" s="5" customFormat="1" x14ac:dyDescent="0.2">
      <c r="A64" s="26"/>
      <c r="B64" s="2"/>
      <c r="C64" s="2"/>
      <c r="D64" s="16"/>
      <c r="E64" s="4"/>
      <c r="F64" s="3"/>
      <c r="G64" s="4"/>
      <c r="H64" s="4"/>
      <c r="I64" s="4"/>
      <c r="K64" s="1"/>
      <c r="L64" s="1"/>
      <c r="M64" s="1"/>
    </row>
    <row r="65" spans="1:13" s="5" customFormat="1" x14ac:dyDescent="0.2">
      <c r="A65" s="26"/>
      <c r="B65" s="2"/>
      <c r="C65" s="2"/>
      <c r="D65" s="16"/>
      <c r="E65" s="4"/>
      <c r="F65" s="3"/>
      <c r="G65" s="4"/>
      <c r="H65" s="4"/>
      <c r="I65" s="4"/>
      <c r="K65" s="1"/>
      <c r="L65" s="1"/>
      <c r="M65" s="1"/>
    </row>
    <row r="66" spans="1:13" s="5" customFormat="1" x14ac:dyDescent="0.2">
      <c r="A66" s="26"/>
      <c r="B66" s="2"/>
      <c r="C66" s="2"/>
      <c r="D66" s="16"/>
      <c r="E66" s="4"/>
      <c r="F66" s="3"/>
      <c r="G66" s="4"/>
      <c r="H66" s="4"/>
      <c r="I66" s="4"/>
      <c r="K66" s="1"/>
      <c r="L66" s="1"/>
      <c r="M66" s="1"/>
    </row>
    <row r="67" spans="1:13" s="5" customFormat="1" x14ac:dyDescent="0.2">
      <c r="A67" s="26"/>
      <c r="B67" s="2"/>
      <c r="C67" s="2"/>
      <c r="D67" s="16"/>
      <c r="E67" s="4"/>
      <c r="F67" s="3"/>
      <c r="G67" s="4"/>
      <c r="H67" s="4"/>
      <c r="I67" s="4"/>
      <c r="K67" s="1"/>
      <c r="L67" s="1"/>
      <c r="M67" s="1"/>
    </row>
    <row r="68" spans="1:13" s="5" customFormat="1" x14ac:dyDescent="0.2">
      <c r="A68" s="26"/>
      <c r="B68" s="2"/>
      <c r="C68" s="2"/>
      <c r="D68" s="16"/>
      <c r="E68" s="4"/>
      <c r="F68" s="3"/>
      <c r="G68" s="26"/>
      <c r="H68" s="26"/>
      <c r="I68" s="26"/>
      <c r="K68" s="1"/>
      <c r="L68" s="1"/>
      <c r="M68" s="1"/>
    </row>
    <row r="69" spans="1:13" s="5" customFormat="1" x14ac:dyDescent="0.2">
      <c r="A69" s="26"/>
      <c r="B69" s="2"/>
      <c r="C69" s="2"/>
      <c r="D69" s="16"/>
      <c r="E69" s="4"/>
      <c r="F69" s="3"/>
      <c r="G69" s="26"/>
      <c r="H69" s="26"/>
      <c r="I69" s="26"/>
      <c r="K69" s="1"/>
      <c r="L69" s="1"/>
      <c r="M69" s="1"/>
    </row>
    <row r="70" spans="1:13" s="5" customFormat="1" x14ac:dyDescent="0.2">
      <c r="A70" s="26"/>
      <c r="B70" s="2"/>
      <c r="C70" s="2"/>
      <c r="D70" s="16"/>
      <c r="E70" s="4"/>
      <c r="F70" s="3"/>
      <c r="G70" s="26"/>
      <c r="H70" s="26"/>
      <c r="I70" s="26"/>
      <c r="K70" s="1"/>
      <c r="L70" s="1"/>
      <c r="M70" s="1"/>
    </row>
    <row r="71" spans="1:13" s="5" customFormat="1" x14ac:dyDescent="0.2">
      <c r="A71" s="26"/>
      <c r="B71" s="2"/>
      <c r="C71" s="2"/>
      <c r="D71" s="16"/>
      <c r="E71" s="4"/>
      <c r="F71" s="3"/>
      <c r="G71" s="26"/>
      <c r="H71" s="26"/>
      <c r="I71" s="26"/>
      <c r="K71" s="1"/>
      <c r="L71" s="1"/>
      <c r="M71" s="1"/>
    </row>
    <row r="72" spans="1:13" s="5" customFormat="1" x14ac:dyDescent="0.2">
      <c r="A72" s="26"/>
      <c r="B72" s="2"/>
      <c r="C72" s="2"/>
      <c r="D72" s="16"/>
      <c r="E72" s="4"/>
      <c r="F72" s="3"/>
      <c r="G72" s="26"/>
      <c r="H72" s="26"/>
      <c r="I72" s="26"/>
      <c r="K72" s="1"/>
      <c r="L72" s="1"/>
      <c r="M72" s="1"/>
    </row>
    <row r="73" spans="1:13" s="5" customFormat="1" x14ac:dyDescent="0.2">
      <c r="A73" s="26"/>
      <c r="B73" s="2"/>
      <c r="C73" s="2"/>
      <c r="D73" s="16"/>
      <c r="E73" s="4"/>
      <c r="F73" s="3"/>
      <c r="G73" s="26"/>
      <c r="H73" s="26"/>
      <c r="I73" s="26"/>
      <c r="K73" s="1"/>
      <c r="L73" s="1"/>
      <c r="M73" s="1"/>
    </row>
    <row r="74" spans="1:13" s="5" customFormat="1" x14ac:dyDescent="0.2">
      <c r="A74" s="26"/>
      <c r="B74" s="2"/>
      <c r="C74" s="2"/>
      <c r="D74" s="16"/>
      <c r="E74" s="4"/>
      <c r="F74" s="3"/>
      <c r="G74" s="26"/>
      <c r="H74" s="26"/>
      <c r="I74" s="26"/>
      <c r="K74" s="1"/>
      <c r="L74" s="1"/>
      <c r="M74" s="1"/>
    </row>
    <row r="75" spans="1:13" s="5" customFormat="1" x14ac:dyDescent="0.2">
      <c r="A75" s="26"/>
      <c r="B75" s="2"/>
      <c r="C75" s="2"/>
      <c r="D75" s="16"/>
      <c r="E75" s="4"/>
      <c r="F75" s="3"/>
      <c r="G75" s="26"/>
      <c r="H75" s="26"/>
      <c r="I75" s="26"/>
      <c r="K75" s="1"/>
      <c r="L75" s="1"/>
      <c r="M75" s="1"/>
    </row>
    <row r="76" spans="1:13" s="26" customFormat="1" x14ac:dyDescent="0.2">
      <c r="B76" s="2"/>
      <c r="C76" s="2"/>
      <c r="D76" s="16"/>
      <c r="E76" s="4"/>
      <c r="F76" s="3"/>
      <c r="J76" s="5"/>
      <c r="K76" s="1"/>
      <c r="L76" s="1"/>
      <c r="M76" s="1"/>
    </row>
    <row r="77" spans="1:13" s="26" customFormat="1" x14ac:dyDescent="0.2">
      <c r="B77" s="2"/>
      <c r="C77" s="2"/>
      <c r="D77" s="16"/>
      <c r="E77" s="4"/>
      <c r="F77" s="3"/>
      <c r="J77" s="5"/>
      <c r="K77" s="1"/>
      <c r="L77" s="1"/>
      <c r="M77" s="1"/>
    </row>
    <row r="78" spans="1:13" s="26" customFormat="1" x14ac:dyDescent="0.2">
      <c r="B78" s="2"/>
      <c r="C78" s="2"/>
      <c r="D78" s="16"/>
      <c r="E78" s="4"/>
      <c r="F78" s="3"/>
      <c r="J78" s="5"/>
      <c r="K78" s="1"/>
      <c r="L78" s="1"/>
      <c r="M78" s="1"/>
    </row>
    <row r="79" spans="1:13" s="26" customFormat="1" x14ac:dyDescent="0.2">
      <c r="B79" s="2"/>
      <c r="C79" s="2"/>
      <c r="D79" s="16"/>
      <c r="E79" s="4"/>
      <c r="F79" s="3"/>
      <c r="J79" s="5"/>
      <c r="K79" s="1"/>
      <c r="L79" s="1"/>
      <c r="M79" s="1"/>
    </row>
    <row r="80" spans="1:13" s="26" customFormat="1" x14ac:dyDescent="0.2">
      <c r="B80" s="2"/>
      <c r="C80" s="2"/>
      <c r="D80" s="16"/>
      <c r="E80" s="4"/>
      <c r="F80" s="3"/>
      <c r="J80" s="5"/>
      <c r="K80" s="1"/>
      <c r="L80" s="1"/>
      <c r="M80" s="1"/>
    </row>
    <row r="81" spans="2:13" s="26" customFormat="1" x14ac:dyDescent="0.2">
      <c r="B81" s="2"/>
      <c r="C81" s="2"/>
      <c r="D81" s="16"/>
      <c r="E81" s="4"/>
      <c r="F81" s="3"/>
      <c r="J81" s="5"/>
      <c r="K81" s="1"/>
      <c r="L81" s="1"/>
      <c r="M81" s="1"/>
    </row>
    <row r="82" spans="2:13" s="26" customFormat="1" x14ac:dyDescent="0.2">
      <c r="B82" s="2"/>
      <c r="C82" s="2"/>
      <c r="D82" s="16"/>
      <c r="E82" s="4"/>
      <c r="F82" s="3"/>
      <c r="J82" s="5"/>
      <c r="K82" s="1"/>
      <c r="L82" s="1"/>
      <c r="M82" s="1"/>
    </row>
    <row r="83" spans="2:13" s="26" customFormat="1" x14ac:dyDescent="0.2">
      <c r="B83" s="2"/>
      <c r="C83" s="2"/>
      <c r="D83" s="16"/>
      <c r="E83" s="4"/>
      <c r="F83" s="3"/>
      <c r="J83" s="5"/>
      <c r="K83" s="1"/>
      <c r="L83" s="1"/>
      <c r="M83" s="1"/>
    </row>
    <row r="84" spans="2:13" s="26" customFormat="1" x14ac:dyDescent="0.2">
      <c r="B84" s="2"/>
      <c r="C84" s="2"/>
      <c r="D84" s="16"/>
      <c r="E84" s="4"/>
      <c r="F84" s="3"/>
      <c r="J84" s="5"/>
      <c r="K84" s="1"/>
      <c r="L84" s="1"/>
      <c r="M84" s="1"/>
    </row>
    <row r="85" spans="2:13" s="26" customFormat="1" x14ac:dyDescent="0.2">
      <c r="B85" s="2"/>
      <c r="C85" s="2"/>
      <c r="D85" s="16"/>
      <c r="E85" s="4"/>
      <c r="F85" s="3"/>
      <c r="J85" s="5"/>
      <c r="K85" s="1"/>
      <c r="L85" s="1"/>
      <c r="M85" s="1"/>
    </row>
    <row r="86" spans="2:13" s="26" customFormat="1" x14ac:dyDescent="0.2">
      <c r="B86" s="2"/>
      <c r="C86" s="2"/>
      <c r="D86" s="16"/>
      <c r="E86" s="4"/>
      <c r="F86" s="3"/>
      <c r="J86" s="5"/>
      <c r="K86" s="1"/>
      <c r="L86" s="1"/>
      <c r="M86" s="1"/>
    </row>
    <row r="87" spans="2:13" s="26" customFormat="1" x14ac:dyDescent="0.2">
      <c r="B87" s="2"/>
      <c r="C87" s="2"/>
      <c r="D87" s="16"/>
      <c r="E87" s="4"/>
      <c r="F87" s="3"/>
      <c r="J87" s="5"/>
      <c r="K87" s="1"/>
      <c r="L87" s="1"/>
      <c r="M87" s="1"/>
    </row>
    <row r="88" spans="2:13" s="26" customFormat="1" x14ac:dyDescent="0.2">
      <c r="B88" s="2"/>
      <c r="C88" s="2"/>
      <c r="D88" s="16"/>
      <c r="E88" s="4"/>
      <c r="F88" s="3"/>
      <c r="J88" s="5"/>
      <c r="K88" s="1"/>
      <c r="L88" s="1"/>
      <c r="M88" s="1"/>
    </row>
    <row r="89" spans="2:13" s="26" customFormat="1" x14ac:dyDescent="0.2">
      <c r="B89" s="2"/>
      <c r="C89" s="2"/>
      <c r="D89" s="16"/>
      <c r="E89" s="4"/>
      <c r="F89" s="3"/>
      <c r="J89" s="5"/>
      <c r="K89" s="1"/>
      <c r="L89" s="1"/>
      <c r="M89" s="1"/>
    </row>
    <row r="90" spans="2:13" s="26" customFormat="1" x14ac:dyDescent="0.2">
      <c r="B90" s="2"/>
      <c r="C90" s="2"/>
      <c r="D90" s="16"/>
      <c r="E90" s="4"/>
      <c r="F90" s="3"/>
      <c r="J90" s="5"/>
      <c r="K90" s="1"/>
      <c r="L90" s="1"/>
      <c r="M90" s="1"/>
    </row>
    <row r="91" spans="2:13" s="26" customFormat="1" x14ac:dyDescent="0.2">
      <c r="B91" s="2"/>
      <c r="C91" s="2"/>
      <c r="D91" s="16"/>
      <c r="E91" s="4"/>
      <c r="F91" s="3"/>
      <c r="J91" s="5"/>
      <c r="K91" s="1"/>
      <c r="L91" s="1"/>
      <c r="M91" s="1"/>
    </row>
    <row r="92" spans="2:13" s="26" customFormat="1" x14ac:dyDescent="0.2">
      <c r="B92" s="2"/>
      <c r="C92" s="2"/>
      <c r="D92" s="16"/>
      <c r="E92" s="4"/>
      <c r="F92" s="3"/>
      <c r="J92" s="5"/>
      <c r="K92" s="1"/>
      <c r="L92" s="1"/>
      <c r="M92" s="1"/>
    </row>
    <row r="93" spans="2:13" s="26" customFormat="1" x14ac:dyDescent="0.2">
      <c r="B93" s="2"/>
      <c r="C93" s="2"/>
      <c r="D93" s="16"/>
      <c r="E93" s="4"/>
      <c r="F93" s="3"/>
      <c r="J93" s="5"/>
      <c r="K93" s="1"/>
      <c r="L93" s="1"/>
      <c r="M93" s="1"/>
    </row>
    <row r="94" spans="2:13" s="26" customFormat="1" x14ac:dyDescent="0.2">
      <c r="B94" s="2"/>
      <c r="C94" s="2"/>
      <c r="D94" s="16"/>
      <c r="E94" s="4"/>
      <c r="F94" s="3"/>
      <c r="J94" s="5"/>
      <c r="K94" s="1"/>
      <c r="L94" s="1"/>
      <c r="M94" s="1"/>
    </row>
    <row r="95" spans="2:13" s="26" customFormat="1" x14ac:dyDescent="0.2">
      <c r="B95" s="2"/>
      <c r="C95" s="2"/>
      <c r="D95" s="16"/>
      <c r="E95" s="4"/>
      <c r="F95" s="3"/>
      <c r="J95" s="5"/>
      <c r="K95" s="1"/>
      <c r="L95" s="1"/>
      <c r="M95" s="1"/>
    </row>
    <row r="96" spans="2:13" s="26" customFormat="1" x14ac:dyDescent="0.2">
      <c r="B96" s="2"/>
      <c r="C96" s="2"/>
      <c r="D96" s="16"/>
      <c r="E96" s="4"/>
      <c r="F96" s="3"/>
      <c r="J96" s="5"/>
      <c r="K96" s="1"/>
      <c r="L96" s="1"/>
      <c r="M96" s="1"/>
    </row>
    <row r="97" spans="2:13" s="26" customFormat="1" x14ac:dyDescent="0.2">
      <c r="B97" s="2"/>
      <c r="C97" s="2"/>
      <c r="D97" s="16"/>
      <c r="E97" s="4"/>
      <c r="F97" s="3"/>
      <c r="J97" s="5"/>
      <c r="K97" s="1"/>
      <c r="L97" s="1"/>
      <c r="M97" s="1"/>
    </row>
    <row r="98" spans="2:13" s="26" customFormat="1" x14ac:dyDescent="0.2">
      <c r="B98" s="2"/>
      <c r="C98" s="2"/>
      <c r="D98" s="16"/>
      <c r="E98" s="4"/>
      <c r="F98" s="3"/>
      <c r="J98" s="5"/>
      <c r="K98" s="1"/>
      <c r="L98" s="1"/>
      <c r="M98" s="1"/>
    </row>
    <row r="99" spans="2:13" s="26" customFormat="1" x14ac:dyDescent="0.2">
      <c r="B99" s="2"/>
      <c r="C99" s="2"/>
      <c r="D99" s="16"/>
      <c r="E99" s="4"/>
      <c r="F99" s="3"/>
      <c r="J99" s="5"/>
      <c r="K99" s="1"/>
      <c r="L99" s="1"/>
      <c r="M99" s="1"/>
    </row>
    <row r="100" spans="2:13" s="26" customFormat="1" x14ac:dyDescent="0.2">
      <c r="B100" s="2"/>
      <c r="C100" s="2"/>
      <c r="D100" s="16"/>
      <c r="E100" s="4"/>
      <c r="F100" s="3"/>
      <c r="J100" s="5"/>
      <c r="K100" s="1"/>
      <c r="L100" s="1"/>
      <c r="M100" s="1"/>
    </row>
    <row r="101" spans="2:13" s="26" customFormat="1" x14ac:dyDescent="0.2">
      <c r="B101" s="2"/>
      <c r="C101" s="2"/>
      <c r="D101" s="16"/>
      <c r="E101" s="4"/>
      <c r="F101" s="3"/>
      <c r="J101" s="5"/>
      <c r="K101" s="1"/>
      <c r="L101" s="1"/>
      <c r="M101" s="1"/>
    </row>
    <row r="102" spans="2:13" s="26" customFormat="1" x14ac:dyDescent="0.2">
      <c r="B102" s="2"/>
      <c r="C102" s="2"/>
      <c r="D102" s="16"/>
      <c r="E102" s="4"/>
      <c r="F102" s="3"/>
      <c r="J102" s="5"/>
      <c r="K102" s="1"/>
      <c r="L102" s="1"/>
      <c r="M102" s="1"/>
    </row>
    <row r="103" spans="2:13" s="26" customFormat="1" x14ac:dyDescent="0.2">
      <c r="B103" s="2"/>
      <c r="C103" s="2"/>
      <c r="D103" s="16"/>
      <c r="E103" s="4"/>
      <c r="F103" s="3"/>
      <c r="J103" s="5"/>
      <c r="K103" s="1"/>
      <c r="L103" s="1"/>
      <c r="M103" s="1"/>
    </row>
    <row r="104" spans="2:13" s="26" customFormat="1" x14ac:dyDescent="0.2">
      <c r="B104" s="2"/>
      <c r="C104" s="2"/>
      <c r="D104" s="16"/>
      <c r="E104" s="4"/>
      <c r="F104" s="3"/>
      <c r="J104" s="5"/>
      <c r="K104" s="1"/>
      <c r="L104" s="1"/>
      <c r="M104" s="1"/>
    </row>
    <row r="105" spans="2:13" s="26" customFormat="1" x14ac:dyDescent="0.2">
      <c r="B105" s="2"/>
      <c r="C105" s="2"/>
      <c r="D105" s="16"/>
      <c r="E105" s="4"/>
      <c r="F105" s="3"/>
      <c r="J105" s="5"/>
      <c r="K105" s="1"/>
      <c r="L105" s="1"/>
      <c r="M105" s="1"/>
    </row>
    <row r="106" spans="2:13" s="26" customFormat="1" x14ac:dyDescent="0.2">
      <c r="B106" s="2"/>
      <c r="C106" s="2"/>
      <c r="D106" s="16"/>
      <c r="E106" s="4"/>
      <c r="F106" s="3"/>
      <c r="J106" s="5"/>
      <c r="K106" s="1"/>
      <c r="L106" s="1"/>
      <c r="M106" s="1"/>
    </row>
    <row r="107" spans="2:13" s="26" customFormat="1" x14ac:dyDescent="0.2">
      <c r="B107" s="2"/>
      <c r="C107" s="2"/>
      <c r="D107" s="16"/>
      <c r="E107" s="4"/>
      <c r="F107" s="3"/>
      <c r="J107" s="5"/>
      <c r="K107" s="1"/>
      <c r="L107" s="1"/>
      <c r="M107" s="1"/>
    </row>
    <row r="108" spans="2:13" s="26" customFormat="1" x14ac:dyDescent="0.2">
      <c r="B108" s="2"/>
      <c r="C108" s="2"/>
      <c r="D108" s="16"/>
      <c r="E108" s="4"/>
      <c r="F108" s="3"/>
      <c r="J108" s="5"/>
      <c r="K108" s="1"/>
      <c r="L108" s="1"/>
      <c r="M108" s="1"/>
    </row>
    <row r="109" spans="2:13" s="26" customFormat="1" x14ac:dyDescent="0.2">
      <c r="B109" s="2"/>
      <c r="C109" s="2"/>
      <c r="D109" s="16"/>
      <c r="E109" s="4"/>
      <c r="F109" s="3"/>
      <c r="J109" s="5"/>
      <c r="K109" s="1"/>
      <c r="L109" s="1"/>
      <c r="M109" s="1"/>
    </row>
    <row r="110" spans="2:13" s="26" customFormat="1" x14ac:dyDescent="0.2">
      <c r="B110" s="2"/>
      <c r="C110" s="2"/>
      <c r="D110" s="16"/>
      <c r="E110" s="4"/>
      <c r="F110" s="3"/>
      <c r="J110" s="5"/>
      <c r="K110" s="1"/>
      <c r="L110" s="1"/>
      <c r="M110" s="1"/>
    </row>
    <row r="111" spans="2:13" s="26" customFormat="1" x14ac:dyDescent="0.2">
      <c r="B111" s="2"/>
      <c r="C111" s="2"/>
      <c r="D111" s="16"/>
      <c r="E111" s="4"/>
      <c r="F111" s="3"/>
      <c r="J111" s="5"/>
      <c r="K111" s="1"/>
      <c r="L111" s="1"/>
      <c r="M111" s="1"/>
    </row>
    <row r="112" spans="2:13" s="26" customFormat="1" x14ac:dyDescent="0.2">
      <c r="B112" s="2"/>
      <c r="C112" s="2"/>
      <c r="D112" s="16"/>
      <c r="E112" s="4"/>
      <c r="F112" s="3"/>
      <c r="J112" s="5"/>
      <c r="K112" s="1"/>
      <c r="L112" s="1"/>
      <c r="M112" s="1"/>
    </row>
    <row r="113" spans="2:13" s="26" customFormat="1" x14ac:dyDescent="0.2">
      <c r="B113" s="2"/>
      <c r="C113" s="2"/>
      <c r="D113" s="16"/>
      <c r="E113" s="4"/>
      <c r="F113" s="3"/>
      <c r="J113" s="5"/>
      <c r="K113" s="1"/>
      <c r="L113" s="1"/>
      <c r="M113" s="1"/>
    </row>
    <row r="114" spans="2:13" s="26" customFormat="1" x14ac:dyDescent="0.2">
      <c r="B114" s="2"/>
      <c r="C114" s="2"/>
      <c r="D114" s="16"/>
      <c r="E114" s="4"/>
      <c r="F114" s="3"/>
      <c r="J114" s="5"/>
      <c r="K114" s="1"/>
      <c r="L114" s="1"/>
      <c r="M114" s="1"/>
    </row>
    <row r="115" spans="2:13" s="26" customFormat="1" x14ac:dyDescent="0.2">
      <c r="B115" s="2"/>
      <c r="C115" s="2"/>
      <c r="D115" s="16"/>
      <c r="E115" s="4"/>
      <c r="F115" s="3"/>
      <c r="J115" s="5"/>
      <c r="K115" s="1"/>
      <c r="L115" s="1"/>
      <c r="M115" s="1"/>
    </row>
    <row r="116" spans="2:13" s="26" customFormat="1" x14ac:dyDescent="0.2">
      <c r="B116" s="2"/>
      <c r="C116" s="2"/>
      <c r="D116" s="16"/>
      <c r="E116" s="4"/>
      <c r="F116" s="3"/>
      <c r="J116" s="5"/>
      <c r="K116" s="1"/>
      <c r="L116" s="1"/>
      <c r="M116" s="1"/>
    </row>
    <row r="117" spans="2:13" s="26" customFormat="1" x14ac:dyDescent="0.2">
      <c r="B117" s="2"/>
      <c r="C117" s="2"/>
      <c r="D117" s="16"/>
      <c r="E117" s="4"/>
      <c r="F117" s="3"/>
      <c r="J117" s="5"/>
      <c r="K117" s="1"/>
      <c r="L117" s="1"/>
      <c r="M117" s="1"/>
    </row>
    <row r="118" spans="2:13" s="26" customFormat="1" x14ac:dyDescent="0.2">
      <c r="B118" s="2"/>
      <c r="C118" s="2"/>
      <c r="D118" s="16"/>
      <c r="E118" s="4"/>
      <c r="F118" s="3"/>
      <c r="J118" s="5"/>
      <c r="K118" s="1"/>
      <c r="L118" s="1"/>
      <c r="M118" s="1"/>
    </row>
    <row r="119" spans="2:13" s="26" customFormat="1" x14ac:dyDescent="0.2">
      <c r="B119" s="2"/>
      <c r="C119" s="2"/>
      <c r="D119" s="16"/>
      <c r="E119" s="4"/>
      <c r="F119" s="3"/>
      <c r="J119" s="5"/>
      <c r="K119" s="1"/>
      <c r="L119" s="1"/>
      <c r="M119" s="1"/>
    </row>
    <row r="120" spans="2:13" s="26" customFormat="1" x14ac:dyDescent="0.2">
      <c r="B120" s="2"/>
      <c r="C120" s="2"/>
      <c r="D120" s="16"/>
      <c r="E120" s="4"/>
      <c r="F120" s="3"/>
      <c r="J120" s="5"/>
      <c r="K120" s="1"/>
      <c r="L120" s="1"/>
      <c r="M120" s="1"/>
    </row>
    <row r="121" spans="2:13" s="26" customFormat="1" x14ac:dyDescent="0.2">
      <c r="B121" s="2"/>
      <c r="C121" s="2"/>
      <c r="D121" s="16"/>
      <c r="E121" s="4"/>
      <c r="F121" s="3"/>
      <c r="J121" s="5"/>
      <c r="K121" s="1"/>
      <c r="L121" s="1"/>
      <c r="M121" s="1"/>
    </row>
    <row r="122" spans="2:13" s="26" customFormat="1" x14ac:dyDescent="0.2">
      <c r="B122" s="2"/>
      <c r="C122" s="2"/>
      <c r="D122" s="16"/>
      <c r="E122" s="4"/>
      <c r="F122" s="3"/>
      <c r="J122" s="5"/>
      <c r="K122" s="1"/>
      <c r="L122" s="1"/>
      <c r="M122" s="1"/>
    </row>
    <row r="123" spans="2:13" s="26" customFormat="1" x14ac:dyDescent="0.2">
      <c r="B123" s="2"/>
      <c r="C123" s="2"/>
      <c r="D123" s="16"/>
      <c r="E123" s="4"/>
      <c r="F123" s="3"/>
      <c r="J123" s="5"/>
      <c r="K123" s="1"/>
      <c r="L123" s="1"/>
      <c r="M123" s="1"/>
    </row>
    <row r="124" spans="2:13" s="26" customFormat="1" x14ac:dyDescent="0.2">
      <c r="B124" s="2"/>
      <c r="C124" s="2"/>
      <c r="D124" s="16"/>
      <c r="E124" s="4"/>
      <c r="F124" s="3"/>
      <c r="J124" s="5"/>
      <c r="K124" s="1"/>
      <c r="L124" s="1"/>
      <c r="M124" s="1"/>
    </row>
    <row r="125" spans="2:13" s="26" customFormat="1" x14ac:dyDescent="0.2">
      <c r="B125" s="2"/>
      <c r="C125" s="2"/>
      <c r="D125" s="16"/>
      <c r="E125" s="4"/>
      <c r="F125" s="3"/>
      <c r="J125" s="5"/>
      <c r="K125" s="1"/>
      <c r="L125" s="1"/>
      <c r="M125" s="1"/>
    </row>
    <row r="126" spans="2:13" s="26" customFormat="1" x14ac:dyDescent="0.2">
      <c r="B126" s="2"/>
      <c r="C126" s="2"/>
      <c r="D126" s="16"/>
      <c r="E126" s="4"/>
      <c r="F126" s="3"/>
      <c r="J126" s="5"/>
      <c r="K126" s="1"/>
      <c r="L126" s="1"/>
      <c r="M126" s="1"/>
    </row>
    <row r="127" spans="2:13" s="26" customFormat="1" x14ac:dyDescent="0.2">
      <c r="B127" s="2"/>
      <c r="C127" s="2"/>
      <c r="D127" s="16"/>
      <c r="E127" s="4"/>
      <c r="F127" s="3"/>
      <c r="J127" s="5"/>
      <c r="K127" s="1"/>
      <c r="L127" s="1"/>
      <c r="M127" s="1"/>
    </row>
    <row r="128" spans="2:13" s="26" customFormat="1" x14ac:dyDescent="0.2">
      <c r="B128" s="2"/>
      <c r="C128" s="2"/>
      <c r="D128" s="16"/>
      <c r="E128" s="4"/>
      <c r="F128" s="3"/>
      <c r="J128" s="5"/>
      <c r="K128" s="1"/>
      <c r="L128" s="1"/>
      <c r="M128" s="1"/>
    </row>
    <row r="129" spans="2:13" s="26" customFormat="1" x14ac:dyDescent="0.2">
      <c r="B129" s="2"/>
      <c r="C129" s="2"/>
      <c r="D129" s="16"/>
      <c r="E129" s="4"/>
      <c r="F129" s="3"/>
      <c r="J129" s="5"/>
      <c r="K129" s="1"/>
      <c r="L129" s="1"/>
      <c r="M129" s="1"/>
    </row>
    <row r="130" spans="2:13" s="26" customFormat="1" x14ac:dyDescent="0.2">
      <c r="B130" s="2"/>
      <c r="C130" s="2"/>
      <c r="D130" s="16"/>
      <c r="E130" s="4"/>
      <c r="F130" s="3"/>
      <c r="J130" s="5"/>
      <c r="K130" s="1"/>
      <c r="L130" s="1"/>
      <c r="M130" s="1"/>
    </row>
    <row r="131" spans="2:13" s="26" customFormat="1" x14ac:dyDescent="0.2">
      <c r="B131" s="2"/>
      <c r="C131" s="2"/>
      <c r="D131" s="16"/>
      <c r="E131" s="4"/>
      <c r="F131" s="3"/>
      <c r="J131" s="5"/>
      <c r="K131" s="1"/>
      <c r="L131" s="1"/>
      <c r="M131" s="1"/>
    </row>
    <row r="132" spans="2:13" s="26" customFormat="1" x14ac:dyDescent="0.2">
      <c r="B132" s="2"/>
      <c r="C132" s="2"/>
      <c r="D132" s="16"/>
      <c r="E132" s="4"/>
      <c r="F132" s="3"/>
      <c r="J132" s="5"/>
      <c r="K132" s="1"/>
      <c r="L132" s="1"/>
      <c r="M132" s="1"/>
    </row>
    <row r="133" spans="2:13" s="26" customFormat="1" x14ac:dyDescent="0.2">
      <c r="B133" s="2"/>
      <c r="C133" s="2"/>
      <c r="D133" s="16"/>
      <c r="E133" s="4"/>
      <c r="F133" s="3"/>
      <c r="J133" s="5"/>
      <c r="K133" s="1"/>
      <c r="L133" s="1"/>
      <c r="M133" s="1"/>
    </row>
    <row r="134" spans="2:13" s="26" customFormat="1" x14ac:dyDescent="0.2">
      <c r="B134" s="2"/>
      <c r="C134" s="2"/>
      <c r="D134" s="16"/>
      <c r="E134" s="4"/>
      <c r="F134" s="3"/>
      <c r="J134" s="5"/>
      <c r="K134" s="1"/>
      <c r="L134" s="1"/>
      <c r="M134" s="1"/>
    </row>
    <row r="135" spans="2:13" s="26" customFormat="1" x14ac:dyDescent="0.2">
      <c r="B135" s="2"/>
      <c r="C135" s="2"/>
      <c r="D135" s="16"/>
      <c r="E135" s="4"/>
      <c r="F135" s="3"/>
      <c r="J135" s="5"/>
      <c r="K135" s="1"/>
      <c r="L135" s="1"/>
      <c r="M135" s="1"/>
    </row>
    <row r="136" spans="2:13" s="26" customFormat="1" x14ac:dyDescent="0.2">
      <c r="B136" s="2"/>
      <c r="C136" s="2"/>
      <c r="D136" s="16"/>
      <c r="E136" s="4"/>
      <c r="F136" s="3"/>
      <c r="J136" s="5"/>
      <c r="K136" s="1"/>
      <c r="L136" s="1"/>
      <c r="M136" s="1"/>
    </row>
    <row r="137" spans="2:13" s="26" customFormat="1" x14ac:dyDescent="0.2">
      <c r="B137" s="2"/>
      <c r="C137" s="2"/>
      <c r="D137" s="16"/>
      <c r="E137" s="4"/>
      <c r="F137" s="3"/>
      <c r="J137" s="5"/>
      <c r="K137" s="1"/>
      <c r="L137" s="1"/>
      <c r="M137" s="1"/>
    </row>
    <row r="138" spans="2:13" s="26" customFormat="1" x14ac:dyDescent="0.2">
      <c r="B138" s="2"/>
      <c r="C138" s="2"/>
      <c r="D138" s="16"/>
      <c r="E138" s="4"/>
      <c r="F138" s="3"/>
      <c r="J138" s="5"/>
      <c r="K138" s="1"/>
      <c r="L138" s="1"/>
      <c r="M138" s="1"/>
    </row>
    <row r="139" spans="2:13" s="26" customFormat="1" x14ac:dyDescent="0.2">
      <c r="B139" s="2"/>
      <c r="C139" s="2"/>
      <c r="D139" s="16"/>
      <c r="E139" s="4"/>
      <c r="F139" s="3"/>
      <c r="J139" s="5"/>
      <c r="K139" s="1"/>
      <c r="L139" s="1"/>
      <c r="M139" s="1"/>
    </row>
    <row r="140" spans="2:13" s="26" customFormat="1" x14ac:dyDescent="0.2">
      <c r="B140" s="2"/>
      <c r="C140" s="2"/>
      <c r="D140" s="16"/>
      <c r="E140" s="4"/>
      <c r="F140" s="3"/>
      <c r="J140" s="5"/>
      <c r="K140" s="1"/>
      <c r="L140" s="1"/>
      <c r="M140" s="1"/>
    </row>
    <row r="141" spans="2:13" s="26" customFormat="1" x14ac:dyDescent="0.2">
      <c r="B141" s="2"/>
      <c r="C141" s="2"/>
      <c r="D141" s="16"/>
      <c r="E141" s="4"/>
      <c r="F141" s="3"/>
      <c r="J141" s="5"/>
      <c r="K141" s="1"/>
      <c r="L141" s="1"/>
      <c r="M141" s="1"/>
    </row>
    <row r="142" spans="2:13" s="26" customFormat="1" x14ac:dyDescent="0.2">
      <c r="B142" s="2"/>
      <c r="C142" s="2"/>
      <c r="D142" s="16"/>
      <c r="E142" s="4"/>
      <c r="F142" s="3"/>
      <c r="J142" s="5"/>
      <c r="K142" s="1"/>
      <c r="L142" s="1"/>
      <c r="M142" s="1"/>
    </row>
    <row r="143" spans="2:13" s="26" customFormat="1" x14ac:dyDescent="0.2">
      <c r="B143" s="2"/>
      <c r="C143" s="2"/>
      <c r="D143" s="16"/>
      <c r="E143" s="4"/>
      <c r="F143" s="3"/>
      <c r="J143" s="5"/>
      <c r="K143" s="1"/>
      <c r="L143" s="1"/>
      <c r="M143" s="1"/>
    </row>
    <row r="144" spans="2:13" s="26" customFormat="1" x14ac:dyDescent="0.2">
      <c r="B144" s="2"/>
      <c r="C144" s="2"/>
      <c r="D144" s="16"/>
      <c r="E144" s="4"/>
      <c r="F144" s="3"/>
      <c r="J144" s="5"/>
      <c r="K144" s="1"/>
      <c r="L144" s="1"/>
      <c r="M144" s="1"/>
    </row>
    <row r="145" spans="2:13" s="26" customFormat="1" x14ac:dyDescent="0.2">
      <c r="B145" s="2"/>
      <c r="C145" s="2"/>
      <c r="D145" s="16"/>
      <c r="E145" s="4"/>
      <c r="F145" s="3"/>
      <c r="J145" s="5"/>
      <c r="K145" s="1"/>
      <c r="L145" s="1"/>
      <c r="M145" s="1"/>
    </row>
    <row r="146" spans="2:13" s="26" customFormat="1" x14ac:dyDescent="0.2">
      <c r="B146" s="2"/>
      <c r="C146" s="2"/>
      <c r="D146" s="16"/>
      <c r="E146" s="4"/>
      <c r="F146" s="3"/>
      <c r="J146" s="5"/>
      <c r="K146" s="1"/>
      <c r="L146" s="1"/>
      <c r="M146" s="1"/>
    </row>
    <row r="147" spans="2:13" s="26" customFormat="1" x14ac:dyDescent="0.2">
      <c r="B147" s="2"/>
      <c r="C147" s="2"/>
      <c r="D147" s="16"/>
      <c r="E147" s="4"/>
      <c r="F147" s="3"/>
      <c r="J147" s="5"/>
      <c r="K147" s="1"/>
      <c r="L147" s="1"/>
      <c r="M147" s="1"/>
    </row>
    <row r="148" spans="2:13" s="26" customFormat="1" x14ac:dyDescent="0.2">
      <c r="B148" s="2"/>
      <c r="C148" s="2"/>
      <c r="D148" s="16"/>
      <c r="E148" s="4"/>
      <c r="F148" s="3"/>
      <c r="J148" s="5"/>
      <c r="K148" s="1"/>
      <c r="L148" s="1"/>
      <c r="M148" s="1"/>
    </row>
    <row r="149" spans="2:13" s="26" customFormat="1" x14ac:dyDescent="0.2">
      <c r="B149" s="2"/>
      <c r="C149" s="2"/>
      <c r="D149" s="16"/>
      <c r="E149" s="4"/>
      <c r="F149" s="3"/>
      <c r="J149" s="5"/>
      <c r="K149" s="1"/>
      <c r="L149" s="1"/>
      <c r="M149" s="1"/>
    </row>
    <row r="150" spans="2:13" s="26" customFormat="1" x14ac:dyDescent="0.2">
      <c r="B150" s="2"/>
      <c r="C150" s="2"/>
      <c r="D150" s="16"/>
      <c r="E150" s="4"/>
      <c r="F150" s="3"/>
      <c r="J150" s="5"/>
      <c r="K150" s="1"/>
      <c r="L150" s="1"/>
      <c r="M150" s="1"/>
    </row>
    <row r="151" spans="2:13" s="26" customFormat="1" x14ac:dyDescent="0.2">
      <c r="B151" s="2"/>
      <c r="C151" s="2"/>
      <c r="D151" s="16"/>
      <c r="E151" s="4"/>
      <c r="F151" s="3"/>
      <c r="J151" s="5"/>
      <c r="K151" s="1"/>
      <c r="L151" s="1"/>
      <c r="M151" s="1"/>
    </row>
    <row r="152" spans="2:13" s="26" customFormat="1" x14ac:dyDescent="0.2">
      <c r="B152" s="2"/>
      <c r="C152" s="2"/>
      <c r="D152" s="16"/>
      <c r="E152" s="4"/>
      <c r="F152" s="3"/>
      <c r="J152" s="5"/>
      <c r="K152" s="1"/>
      <c r="L152" s="1"/>
      <c r="M152" s="1"/>
    </row>
    <row r="153" spans="2:13" s="26" customFormat="1" x14ac:dyDescent="0.2">
      <c r="B153" s="2"/>
      <c r="C153" s="2"/>
      <c r="D153" s="16"/>
      <c r="E153" s="4"/>
      <c r="F153" s="3"/>
      <c r="J153" s="5"/>
      <c r="K153" s="1"/>
      <c r="L153" s="1"/>
      <c r="M153" s="1"/>
    </row>
    <row r="154" spans="2:13" s="26" customFormat="1" x14ac:dyDescent="0.2">
      <c r="B154" s="2"/>
      <c r="C154" s="2"/>
      <c r="D154" s="16"/>
      <c r="E154" s="4"/>
      <c r="F154" s="3"/>
      <c r="J154" s="5"/>
      <c r="K154" s="1"/>
      <c r="L154" s="1"/>
      <c r="M154" s="1"/>
    </row>
    <row r="155" spans="2:13" s="26" customFormat="1" x14ac:dyDescent="0.2">
      <c r="B155" s="2"/>
      <c r="C155" s="2"/>
      <c r="D155" s="16"/>
      <c r="E155" s="4"/>
      <c r="F155" s="3"/>
      <c r="J155" s="5"/>
      <c r="K155" s="1"/>
      <c r="L155" s="1"/>
      <c r="M155" s="1"/>
    </row>
    <row r="156" spans="2:13" s="26" customFormat="1" x14ac:dyDescent="0.2">
      <c r="B156" s="2"/>
      <c r="C156" s="2"/>
      <c r="D156" s="16"/>
      <c r="E156" s="4"/>
      <c r="F156" s="3"/>
      <c r="J156" s="5"/>
      <c r="K156" s="1"/>
      <c r="L156" s="1"/>
      <c r="M156" s="1"/>
    </row>
    <row r="157" spans="2:13" s="26" customFormat="1" x14ac:dyDescent="0.2">
      <c r="B157" s="2"/>
      <c r="C157" s="2"/>
      <c r="D157" s="16"/>
      <c r="E157" s="4"/>
      <c r="F157" s="3"/>
      <c r="J157" s="5"/>
      <c r="K157" s="1"/>
      <c r="L157" s="1"/>
      <c r="M157" s="1"/>
    </row>
    <row r="158" spans="2:13" s="26" customFormat="1" x14ac:dyDescent="0.2">
      <c r="B158" s="2"/>
      <c r="C158" s="2"/>
      <c r="D158" s="16"/>
      <c r="E158" s="4"/>
      <c r="F158" s="3"/>
      <c r="J158" s="5"/>
      <c r="K158" s="1"/>
      <c r="L158" s="1"/>
      <c r="M158" s="1"/>
    </row>
    <row r="159" spans="2:13" s="26" customFormat="1" x14ac:dyDescent="0.2">
      <c r="B159" s="2"/>
      <c r="C159" s="2"/>
      <c r="D159" s="16"/>
      <c r="E159" s="4"/>
      <c r="F159" s="3"/>
      <c r="J159" s="5"/>
      <c r="K159" s="1"/>
      <c r="L159" s="1"/>
      <c r="M159" s="1"/>
    </row>
    <row r="160" spans="2:13" s="26" customFormat="1" x14ac:dyDescent="0.2">
      <c r="B160" s="2"/>
      <c r="C160" s="2"/>
      <c r="D160" s="16"/>
      <c r="E160" s="4"/>
      <c r="F160" s="3"/>
      <c r="J160" s="5"/>
      <c r="K160" s="1"/>
      <c r="L160" s="1"/>
      <c r="M160" s="1"/>
    </row>
    <row r="161" spans="2:13" s="26" customFormat="1" x14ac:dyDescent="0.2">
      <c r="B161" s="2"/>
      <c r="C161" s="2"/>
      <c r="D161" s="16"/>
      <c r="E161" s="4"/>
      <c r="F161" s="3"/>
      <c r="J161" s="5"/>
      <c r="K161" s="1"/>
      <c r="L161" s="1"/>
      <c r="M161" s="1"/>
    </row>
    <row r="162" spans="2:13" s="26" customFormat="1" x14ac:dyDescent="0.2">
      <c r="B162" s="2"/>
      <c r="C162" s="2"/>
      <c r="D162" s="16"/>
      <c r="E162" s="4"/>
      <c r="F162" s="3"/>
      <c r="J162" s="5"/>
      <c r="K162" s="1"/>
      <c r="L162" s="1"/>
      <c r="M162" s="1"/>
    </row>
    <row r="163" spans="2:13" s="26" customFormat="1" x14ac:dyDescent="0.2">
      <c r="B163" s="2"/>
      <c r="C163" s="2"/>
      <c r="D163" s="16"/>
      <c r="E163" s="4"/>
      <c r="F163" s="3"/>
      <c r="J163" s="5"/>
      <c r="K163" s="1"/>
      <c r="L163" s="1"/>
      <c r="M163" s="1"/>
    </row>
    <row r="164" spans="2:13" s="26" customFormat="1" x14ac:dyDescent="0.2">
      <c r="B164" s="2"/>
      <c r="C164" s="2"/>
      <c r="D164" s="16"/>
      <c r="E164" s="4"/>
      <c r="F164" s="3"/>
      <c r="J164" s="5"/>
      <c r="K164" s="1"/>
      <c r="L164" s="1"/>
      <c r="M164" s="1"/>
    </row>
    <row r="165" spans="2:13" s="26" customFormat="1" x14ac:dyDescent="0.2">
      <c r="B165" s="2"/>
      <c r="C165" s="2"/>
      <c r="D165" s="16"/>
      <c r="E165" s="4"/>
      <c r="F165" s="3"/>
      <c r="J165" s="5"/>
      <c r="K165" s="1"/>
      <c r="L165" s="1"/>
      <c r="M165" s="1"/>
    </row>
    <row r="166" spans="2:13" s="26" customFormat="1" x14ac:dyDescent="0.2">
      <c r="B166" s="2"/>
      <c r="C166" s="2"/>
      <c r="D166" s="16"/>
      <c r="E166" s="4"/>
      <c r="F166" s="3"/>
      <c r="J166" s="5"/>
      <c r="K166" s="1"/>
      <c r="L166" s="1"/>
      <c r="M166" s="1"/>
    </row>
    <row r="167" spans="2:13" s="26" customFormat="1" x14ac:dyDescent="0.2">
      <c r="B167" s="2"/>
      <c r="C167" s="2"/>
      <c r="D167" s="16"/>
      <c r="E167" s="4"/>
      <c r="F167" s="3"/>
      <c r="J167" s="5"/>
      <c r="K167" s="1"/>
      <c r="L167" s="1"/>
      <c r="M167" s="1"/>
    </row>
    <row r="168" spans="2:13" s="26" customFormat="1" x14ac:dyDescent="0.2">
      <c r="B168" s="2"/>
      <c r="C168" s="2"/>
      <c r="D168" s="16"/>
      <c r="E168" s="4"/>
      <c r="F168" s="3"/>
      <c r="J168" s="5"/>
      <c r="K168" s="1"/>
      <c r="L168" s="1"/>
      <c r="M168" s="1"/>
    </row>
    <row r="169" spans="2:13" s="26" customFormat="1" x14ac:dyDescent="0.2">
      <c r="B169" s="2"/>
      <c r="C169" s="2"/>
      <c r="D169" s="16"/>
      <c r="E169" s="4"/>
      <c r="F169" s="3"/>
      <c r="J169" s="5"/>
      <c r="K169" s="1"/>
      <c r="L169" s="1"/>
      <c r="M169" s="1"/>
    </row>
    <row r="170" spans="2:13" s="26" customFormat="1" x14ac:dyDescent="0.2">
      <c r="B170" s="2"/>
      <c r="C170" s="2"/>
      <c r="D170" s="16"/>
      <c r="E170" s="4"/>
      <c r="F170" s="3"/>
      <c r="J170" s="5"/>
      <c r="K170" s="1"/>
      <c r="L170" s="1"/>
      <c r="M170" s="1"/>
    </row>
    <row r="171" spans="2:13" s="26" customFormat="1" x14ac:dyDescent="0.2">
      <c r="B171" s="2"/>
      <c r="C171" s="2"/>
      <c r="D171" s="16"/>
      <c r="E171" s="4"/>
      <c r="F171" s="3"/>
      <c r="J171" s="5"/>
      <c r="K171" s="1"/>
      <c r="L171" s="1"/>
      <c r="M171" s="1"/>
    </row>
    <row r="172" spans="2:13" s="26" customFormat="1" x14ac:dyDescent="0.2">
      <c r="B172" s="2"/>
      <c r="C172" s="2"/>
      <c r="D172" s="16"/>
      <c r="E172" s="4"/>
      <c r="F172" s="3"/>
      <c r="J172" s="5"/>
      <c r="K172" s="1"/>
      <c r="L172" s="1"/>
      <c r="M172" s="1"/>
    </row>
    <row r="173" spans="2:13" s="26" customFormat="1" x14ac:dyDescent="0.2">
      <c r="B173" s="2"/>
      <c r="C173" s="2"/>
      <c r="D173" s="16"/>
      <c r="E173" s="4"/>
      <c r="F173" s="3"/>
      <c r="J173" s="5"/>
      <c r="K173" s="1"/>
      <c r="L173" s="1"/>
      <c r="M173" s="1"/>
    </row>
    <row r="174" spans="2:13" s="26" customFormat="1" x14ac:dyDescent="0.2">
      <c r="B174" s="2"/>
      <c r="C174" s="2"/>
      <c r="D174" s="16"/>
      <c r="E174" s="4"/>
      <c r="F174" s="3"/>
      <c r="J174" s="5"/>
      <c r="K174" s="1"/>
      <c r="L174" s="1"/>
      <c r="M174" s="1"/>
    </row>
    <row r="175" spans="2:13" s="26" customFormat="1" x14ac:dyDescent="0.2">
      <c r="B175" s="2"/>
      <c r="C175" s="2"/>
      <c r="D175" s="16"/>
      <c r="E175" s="4"/>
      <c r="F175" s="3"/>
      <c r="J175" s="5"/>
      <c r="K175" s="1"/>
      <c r="L175" s="1"/>
      <c r="M175" s="1"/>
    </row>
    <row r="176" spans="2:13" s="26" customFormat="1" x14ac:dyDescent="0.2">
      <c r="B176" s="2"/>
      <c r="C176" s="2"/>
      <c r="D176" s="16"/>
      <c r="E176" s="4"/>
      <c r="F176" s="3"/>
      <c r="J176" s="5"/>
      <c r="K176" s="1"/>
      <c r="L176" s="1"/>
      <c r="M176" s="1"/>
    </row>
    <row r="177" spans="2:13" s="26" customFormat="1" x14ac:dyDescent="0.2">
      <c r="B177" s="2"/>
      <c r="C177" s="2"/>
      <c r="D177" s="16"/>
      <c r="E177" s="4"/>
      <c r="F177" s="3"/>
      <c r="J177" s="5"/>
      <c r="K177" s="1"/>
      <c r="L177" s="1"/>
      <c r="M177" s="1"/>
    </row>
    <row r="178" spans="2:13" s="26" customFormat="1" x14ac:dyDescent="0.2">
      <c r="B178" s="2"/>
      <c r="C178" s="2"/>
      <c r="D178" s="16"/>
      <c r="E178" s="4"/>
      <c r="F178" s="3"/>
      <c r="J178" s="5"/>
      <c r="K178" s="1"/>
      <c r="L178" s="1"/>
      <c r="M178" s="1"/>
    </row>
    <row r="179" spans="2:13" s="26" customFormat="1" x14ac:dyDescent="0.2">
      <c r="B179" s="2"/>
      <c r="C179" s="2"/>
      <c r="D179" s="16"/>
      <c r="E179" s="4"/>
      <c r="F179" s="3"/>
      <c r="J179" s="5"/>
      <c r="K179" s="1"/>
      <c r="L179" s="1"/>
      <c r="M179" s="1"/>
    </row>
    <row r="180" spans="2:13" s="26" customFormat="1" x14ac:dyDescent="0.2">
      <c r="B180" s="2"/>
      <c r="C180" s="2"/>
      <c r="D180" s="16"/>
      <c r="E180" s="4"/>
      <c r="F180" s="3"/>
      <c r="J180" s="5"/>
      <c r="K180" s="1"/>
      <c r="L180" s="1"/>
      <c r="M180" s="1"/>
    </row>
    <row r="181" spans="2:13" s="26" customFormat="1" x14ac:dyDescent="0.2">
      <c r="B181" s="2"/>
      <c r="C181" s="2"/>
      <c r="D181" s="16"/>
      <c r="E181" s="4"/>
      <c r="F181" s="3"/>
      <c r="J181" s="5"/>
      <c r="K181" s="1"/>
      <c r="L181" s="1"/>
      <c r="M181" s="1"/>
    </row>
    <row r="182" spans="2:13" s="26" customFormat="1" x14ac:dyDescent="0.2">
      <c r="B182" s="2"/>
      <c r="C182" s="2"/>
      <c r="D182" s="16"/>
      <c r="E182" s="4"/>
      <c r="F182" s="3"/>
      <c r="J182" s="5"/>
      <c r="K182" s="1"/>
      <c r="L182" s="1"/>
      <c r="M182" s="1"/>
    </row>
    <row r="183" spans="2:13" s="26" customFormat="1" x14ac:dyDescent="0.2">
      <c r="B183" s="2"/>
      <c r="C183" s="2"/>
      <c r="D183" s="16"/>
      <c r="E183" s="4"/>
      <c r="F183" s="3"/>
      <c r="J183" s="5"/>
      <c r="K183" s="1"/>
      <c r="L183" s="1"/>
      <c r="M183" s="1"/>
    </row>
    <row r="184" spans="2:13" s="26" customFormat="1" x14ac:dyDescent="0.2">
      <c r="B184" s="2"/>
      <c r="C184" s="2"/>
      <c r="D184" s="16"/>
      <c r="E184" s="4"/>
      <c r="F184" s="3"/>
      <c r="J184" s="5"/>
      <c r="K184" s="1"/>
      <c r="L184" s="1"/>
      <c r="M184" s="1"/>
    </row>
    <row r="185" spans="2:13" s="26" customFormat="1" x14ac:dyDescent="0.2">
      <c r="B185" s="2"/>
      <c r="C185" s="2"/>
      <c r="D185" s="16"/>
      <c r="E185" s="4"/>
      <c r="F185" s="3"/>
      <c r="J185" s="5"/>
      <c r="K185" s="1"/>
      <c r="L185" s="1"/>
      <c r="M185" s="1"/>
    </row>
    <row r="186" spans="2:13" s="26" customFormat="1" x14ac:dyDescent="0.2">
      <c r="B186" s="2"/>
      <c r="C186" s="2"/>
      <c r="D186" s="16"/>
      <c r="E186" s="4"/>
      <c r="F186" s="3"/>
      <c r="J186" s="5"/>
      <c r="K186" s="1"/>
      <c r="L186" s="1"/>
      <c r="M186" s="1"/>
    </row>
    <row r="187" spans="2:13" s="26" customFormat="1" x14ac:dyDescent="0.2">
      <c r="B187" s="2"/>
      <c r="C187" s="2"/>
      <c r="D187" s="16"/>
      <c r="E187" s="4"/>
      <c r="F187" s="3"/>
      <c r="J187" s="5"/>
      <c r="K187" s="1"/>
      <c r="L187" s="1"/>
      <c r="M187" s="1"/>
    </row>
    <row r="188" spans="2:13" s="26" customFormat="1" x14ac:dyDescent="0.2">
      <c r="B188" s="2"/>
      <c r="C188" s="2"/>
      <c r="D188" s="16"/>
      <c r="E188" s="4"/>
      <c r="F188" s="3"/>
      <c r="J188" s="5"/>
      <c r="K188" s="1"/>
      <c r="L188" s="1"/>
      <c r="M188" s="1"/>
    </row>
    <row r="189" spans="2:13" s="26" customFormat="1" x14ac:dyDescent="0.2">
      <c r="B189" s="2"/>
      <c r="C189" s="2"/>
      <c r="D189" s="16"/>
      <c r="E189" s="4"/>
      <c r="F189" s="3"/>
      <c r="J189" s="5"/>
      <c r="K189" s="1"/>
      <c r="L189" s="1"/>
      <c r="M189" s="1"/>
    </row>
    <row r="190" spans="2:13" s="26" customFormat="1" x14ac:dyDescent="0.2">
      <c r="B190" s="2"/>
      <c r="C190" s="2"/>
      <c r="D190" s="16"/>
      <c r="E190" s="4"/>
      <c r="F190" s="3"/>
      <c r="J190" s="5"/>
      <c r="K190" s="1"/>
      <c r="L190" s="1"/>
      <c r="M190" s="1"/>
    </row>
    <row r="191" spans="2:13" s="26" customFormat="1" x14ac:dyDescent="0.2">
      <c r="B191" s="2"/>
      <c r="C191" s="2"/>
      <c r="D191" s="16"/>
      <c r="E191" s="4"/>
      <c r="F191" s="3"/>
      <c r="J191" s="5"/>
      <c r="K191" s="1"/>
      <c r="L191" s="1"/>
      <c r="M191" s="1"/>
    </row>
    <row r="192" spans="2:13" s="26" customFormat="1" x14ac:dyDescent="0.2">
      <c r="B192" s="2"/>
      <c r="C192" s="2"/>
      <c r="D192" s="16"/>
      <c r="E192" s="4"/>
      <c r="F192" s="3"/>
      <c r="J192" s="5"/>
      <c r="K192" s="1"/>
      <c r="L192" s="1"/>
      <c r="M192" s="1"/>
    </row>
    <row r="193" spans="2:13" s="26" customFormat="1" x14ac:dyDescent="0.2">
      <c r="B193" s="2"/>
      <c r="C193" s="2"/>
      <c r="D193" s="16"/>
      <c r="E193" s="4"/>
      <c r="F193" s="3"/>
      <c r="J193" s="5"/>
      <c r="K193" s="1"/>
      <c r="L193" s="1"/>
      <c r="M193" s="1"/>
    </row>
    <row r="194" spans="2:13" s="26" customFormat="1" x14ac:dyDescent="0.2">
      <c r="B194" s="2"/>
      <c r="C194" s="2"/>
      <c r="D194" s="16"/>
      <c r="E194" s="4"/>
      <c r="F194" s="3"/>
      <c r="J194" s="5"/>
      <c r="K194" s="1"/>
      <c r="L194" s="1"/>
      <c r="M194" s="1"/>
    </row>
    <row r="195" spans="2:13" s="26" customFormat="1" x14ac:dyDescent="0.2">
      <c r="B195" s="2"/>
      <c r="C195" s="2"/>
      <c r="D195" s="16"/>
      <c r="E195" s="4"/>
      <c r="F195" s="3"/>
      <c r="J195" s="5"/>
      <c r="K195" s="1"/>
      <c r="L195" s="1"/>
      <c r="M195" s="1"/>
    </row>
    <row r="196" spans="2:13" s="26" customFormat="1" x14ac:dyDescent="0.2">
      <c r="B196" s="2"/>
      <c r="C196" s="2"/>
      <c r="D196" s="16"/>
      <c r="E196" s="4"/>
      <c r="F196" s="3"/>
      <c r="J196" s="5"/>
      <c r="K196" s="1"/>
      <c r="L196" s="1"/>
      <c r="M196" s="1"/>
    </row>
    <row r="197" spans="2:13" s="26" customFormat="1" x14ac:dyDescent="0.2">
      <c r="B197" s="2"/>
      <c r="C197" s="2"/>
      <c r="D197" s="16"/>
      <c r="E197" s="4"/>
      <c r="F197" s="3"/>
      <c r="J197" s="5"/>
      <c r="K197" s="1"/>
      <c r="L197" s="1"/>
      <c r="M197" s="1"/>
    </row>
    <row r="198" spans="2:13" s="26" customFormat="1" x14ac:dyDescent="0.2">
      <c r="B198" s="2"/>
      <c r="C198" s="2"/>
      <c r="D198" s="16"/>
      <c r="E198" s="4"/>
      <c r="F198" s="3"/>
      <c r="J198" s="5"/>
      <c r="K198" s="1"/>
      <c r="L198" s="1"/>
      <c r="M198" s="1"/>
    </row>
    <row r="199" spans="2:13" s="26" customFormat="1" x14ac:dyDescent="0.2">
      <c r="B199" s="2"/>
      <c r="C199" s="2"/>
      <c r="D199" s="16"/>
      <c r="E199" s="4"/>
      <c r="F199" s="3"/>
      <c r="J199" s="5"/>
      <c r="K199" s="1"/>
      <c r="L199" s="1"/>
      <c r="M199" s="1"/>
    </row>
    <row r="200" spans="2:13" s="26" customFormat="1" x14ac:dyDescent="0.2">
      <c r="B200" s="2"/>
      <c r="C200" s="2"/>
      <c r="D200" s="16"/>
      <c r="E200" s="4"/>
      <c r="F200" s="3"/>
      <c r="J200" s="5"/>
      <c r="K200" s="1"/>
      <c r="L200" s="1"/>
      <c r="M200" s="1"/>
    </row>
  </sheetData>
  <mergeCells count="35">
    <mergeCell ref="A52:J52"/>
    <mergeCell ref="A6:J6"/>
    <mergeCell ref="B8:D8"/>
    <mergeCell ref="A46:J46"/>
    <mergeCell ref="A49:J49"/>
    <mergeCell ref="A21:A24"/>
    <mergeCell ref="B21:D24"/>
    <mergeCell ref="A25:A28"/>
    <mergeCell ref="B25:D28"/>
    <mergeCell ref="E41:E44"/>
    <mergeCell ref="A33:A36"/>
    <mergeCell ref="B33:D36"/>
    <mergeCell ref="E9:E12"/>
    <mergeCell ref="E13:E16"/>
    <mergeCell ref="B9:D12"/>
    <mergeCell ref="B13:D16"/>
    <mergeCell ref="A50:J50"/>
    <mergeCell ref="A51:J51"/>
    <mergeCell ref="A29:A32"/>
    <mergeCell ref="B29:D32"/>
    <mergeCell ref="E29:E32"/>
    <mergeCell ref="A47:J48"/>
    <mergeCell ref="A1:J5"/>
    <mergeCell ref="A37:A40"/>
    <mergeCell ref="B37:D40"/>
    <mergeCell ref="E37:E40"/>
    <mergeCell ref="A9:A12"/>
    <mergeCell ref="A13:A16"/>
    <mergeCell ref="A17:A20"/>
    <mergeCell ref="A7:J7"/>
    <mergeCell ref="E17:E20"/>
    <mergeCell ref="E21:E24"/>
    <mergeCell ref="E25:E28"/>
    <mergeCell ref="E33:E36"/>
    <mergeCell ref="B17:D20"/>
  </mergeCells>
  <pageMargins left="0.23622047244094491" right="0.23622047244094491" top="0.74803149606299213" bottom="0.74803149606299213" header="0.31496062992125984" footer="0.31496062992125984"/>
  <pageSetup paperSize="9" scale="92" fitToHeight="0" orientation="landscape" horizontalDpi="4294967293" verticalDpi="1200" r:id="rId1"/>
  <rowBreaks count="1" manualBreakCount="1">
    <brk id="32" max="9" man="1"/>
  </rowBreaks>
  <colBreaks count="1" manualBreakCount="1">
    <brk id="10" max="51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7</vt:i4>
      </vt:variant>
    </vt:vector>
  </HeadingPairs>
  <TitlesOfParts>
    <vt:vector size="12" baseType="lpstr">
      <vt:lpstr>Planilha Orçamentária</vt:lpstr>
      <vt:lpstr>Memória de Cálculo</vt:lpstr>
      <vt:lpstr>Composições Próprias</vt:lpstr>
      <vt:lpstr>BDI</vt:lpstr>
      <vt:lpstr>Cronograma Físico Financeiro</vt:lpstr>
      <vt:lpstr>BDI!Area_de_impressao</vt:lpstr>
      <vt:lpstr>'Composições Próprias'!Area_de_impressao</vt:lpstr>
      <vt:lpstr>'Cronograma Físico Financeiro'!Area_de_impressao</vt:lpstr>
      <vt:lpstr>'Memória de Cálculo'!Area_de_impressao</vt:lpstr>
      <vt:lpstr>'Planilha Orçamentária'!Area_de_impressao</vt:lpstr>
      <vt:lpstr>'Cronograma Físico Financeiro'!Titulos_de_impressao</vt:lpstr>
      <vt:lpstr>'Planilha Orçamentária'!Titulos_de_impressao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João Pedro</dc:creator>
  <cp:lastModifiedBy>usuario</cp:lastModifiedBy>
  <cp:lastPrinted>2022-05-24T00:26:11Z</cp:lastPrinted>
  <dcterms:created xsi:type="dcterms:W3CDTF">2021-10-28T19:56:49Z</dcterms:created>
  <dcterms:modified xsi:type="dcterms:W3CDTF">2022-06-03T17:40:10Z</dcterms:modified>
</cp:coreProperties>
</file>