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 defaultThemeVersion="124226"/>
  <bookViews>
    <workbookView xWindow="0" yWindow="2580" windowWidth="15480" windowHeight="5175" tabRatio="833" activeTab="12"/>
  </bookViews>
  <sheets>
    <sheet name="Rua 1" sheetId="59" r:id="rId1"/>
    <sheet name="Rua 2" sheetId="63" r:id="rId2"/>
    <sheet name="Rua 3" sheetId="58" r:id="rId3"/>
    <sheet name="Rua 4" sheetId="67" r:id="rId4"/>
    <sheet name="Rua 5" sheetId="64" r:id="rId5"/>
    <sheet name="Rua 6" sheetId="65" r:id="rId6"/>
    <sheet name="Rua 7" sheetId="66" r:id="rId7"/>
    <sheet name="Rua Local 1" sheetId="62" r:id="rId8"/>
    <sheet name="Rua B" sheetId="61" r:id="rId9"/>
    <sheet name="TOTAL" sheetId="48" r:id="rId10"/>
    <sheet name="Cálculo BDI" sheetId="34" r:id="rId11"/>
    <sheet name="Resumo" sheetId="37" r:id="rId12"/>
    <sheet name="Cronograma POR SERVIÇOS" sheetId="69" r:id="rId13"/>
    <sheet name="Cron. IMPLANTAÇÃO ÁGUA E ESGOTO" sheetId="70" r:id="rId14"/>
    <sheet name="Cronograma " sheetId="39" r:id="rId15"/>
    <sheet name="Plan1" sheetId="45" r:id="rId16"/>
  </sheets>
  <definedNames>
    <definedName name="_xlnm.Print_Area" localSheetId="13">'Cron. IMPLANTAÇÃO ÁGUA E ESGOTO'!$B$1:$U$63</definedName>
    <definedName name="_xlnm.Print_Area" localSheetId="14">'Cronograma '!$B$1:$R$47</definedName>
    <definedName name="_xlnm.Print_Area" localSheetId="12">'Cronograma POR SERVIÇOS'!$B$1:$W$244</definedName>
    <definedName name="_xlnm.Print_Area" localSheetId="11">Resumo!$A$1:$H$36</definedName>
    <definedName name="_xlnm.Print_Area" localSheetId="0">'Rua 1'!$A$1:$I$150</definedName>
    <definedName name="_xlnm.Print_Area" localSheetId="1">'Rua 2'!$A$1:$I$150</definedName>
    <definedName name="_xlnm.Print_Area" localSheetId="2">'Rua 3'!$A$1:$I$150</definedName>
    <definedName name="_xlnm.Print_Area" localSheetId="3">'Rua 4'!$A$1:$I$150</definedName>
    <definedName name="_xlnm.Print_Area" localSheetId="4">'Rua 5'!$A$1:$I$150</definedName>
    <definedName name="_xlnm.Print_Area" localSheetId="5">'Rua 6'!$A$1:$I$150</definedName>
    <definedName name="_xlnm.Print_Area" localSheetId="6">'Rua 7'!$A$1:$I$150</definedName>
    <definedName name="_xlnm.Print_Area" localSheetId="8">'Rua B'!$A$1:$I$150</definedName>
    <definedName name="_xlnm.Print_Area" localSheetId="7">'Rua Local 1'!$A$1:$I$150</definedName>
    <definedName name="_xlnm.Print_Area" localSheetId="9">TOTAL!$A$1:$I$150</definedName>
  </definedNames>
  <calcPr calcId="144525"/>
</workbook>
</file>

<file path=xl/calcChain.xml><?xml version="1.0" encoding="utf-8"?>
<calcChain xmlns="http://schemas.openxmlformats.org/spreadsheetml/2006/main">
  <c r="V236" i="69" l="1"/>
  <c r="U236" i="69"/>
  <c r="T236" i="69"/>
  <c r="S236" i="69"/>
  <c r="R236" i="69"/>
  <c r="Q236" i="69"/>
  <c r="P236" i="69"/>
  <c r="O236" i="69"/>
  <c r="N236" i="69"/>
  <c r="M236" i="69"/>
  <c r="L236" i="69"/>
  <c r="K236" i="69"/>
  <c r="J236" i="69"/>
  <c r="I236" i="69"/>
  <c r="H236" i="69"/>
  <c r="G236" i="69"/>
  <c r="F236" i="69"/>
  <c r="E236" i="69"/>
  <c r="D236" i="69"/>
  <c r="C236" i="69"/>
  <c r="W235" i="69"/>
  <c r="W234" i="69"/>
  <c r="W233" i="69"/>
  <c r="W232" i="69"/>
  <c r="W231" i="69"/>
  <c r="W230" i="69"/>
  <c r="W229" i="69"/>
  <c r="W228" i="69"/>
  <c r="W227" i="69"/>
  <c r="W226" i="69"/>
  <c r="W225" i="69"/>
  <c r="W224" i="69"/>
  <c r="W223" i="69"/>
  <c r="W222" i="69"/>
  <c r="W221" i="69"/>
  <c r="W220" i="69"/>
  <c r="W236" i="69" s="1"/>
  <c r="D13" i="70" l="1"/>
  <c r="D14" i="70"/>
  <c r="D15" i="70"/>
  <c r="U15" i="70" s="1"/>
  <c r="D12" i="70"/>
  <c r="U13" i="70"/>
  <c r="D16" i="70"/>
  <c r="U16" i="70" s="1"/>
  <c r="D17" i="70"/>
  <c r="U17" i="70" s="1"/>
  <c r="D18" i="70"/>
  <c r="D19" i="70"/>
  <c r="D20" i="70"/>
  <c r="U20" i="70" s="1"/>
  <c r="D21" i="70"/>
  <c r="U21" i="70" s="1"/>
  <c r="D22" i="70"/>
  <c r="D23" i="70"/>
  <c r="D24" i="70"/>
  <c r="U24" i="70" s="1"/>
  <c r="D25" i="70"/>
  <c r="U25" i="70" s="1"/>
  <c r="D26" i="70"/>
  <c r="D27" i="70"/>
  <c r="U12" i="70"/>
  <c r="O52" i="70"/>
  <c r="O37" i="70"/>
  <c r="O38" i="70"/>
  <c r="O39" i="70"/>
  <c r="O40" i="70"/>
  <c r="O41" i="70"/>
  <c r="O42" i="70"/>
  <c r="O43" i="70"/>
  <c r="O44" i="70"/>
  <c r="O45" i="70"/>
  <c r="O46" i="70"/>
  <c r="O47" i="70"/>
  <c r="O48" i="70"/>
  <c r="O49" i="70"/>
  <c r="O50" i="70"/>
  <c r="O51" i="70"/>
  <c r="O36" i="70"/>
  <c r="D52" i="70"/>
  <c r="U14" i="70"/>
  <c r="U18" i="70"/>
  <c r="U19" i="70"/>
  <c r="U22" i="70"/>
  <c r="U23" i="70"/>
  <c r="U26" i="70"/>
  <c r="U27" i="70"/>
  <c r="N52" i="70"/>
  <c r="M52" i="70"/>
  <c r="L52" i="70"/>
  <c r="K52" i="70"/>
  <c r="J52" i="70"/>
  <c r="I52" i="70"/>
  <c r="H52" i="70"/>
  <c r="G52" i="70"/>
  <c r="F52" i="70"/>
  <c r="E52" i="70"/>
  <c r="C52" i="70"/>
  <c r="B56" i="70"/>
  <c r="T28" i="70" l="1"/>
  <c r="S28" i="70"/>
  <c r="F21" i="64"/>
  <c r="O28" i="70" l="1"/>
  <c r="P28" i="70"/>
  <c r="F28" i="70"/>
  <c r="M28" i="70"/>
  <c r="N28" i="70"/>
  <c r="Q28" i="70"/>
  <c r="R28" i="70"/>
  <c r="D28" i="70"/>
  <c r="H28" i="70"/>
  <c r="G28" i="70"/>
  <c r="L28" i="70"/>
  <c r="K28" i="70"/>
  <c r="J28" i="70"/>
  <c r="I28" i="70"/>
  <c r="B237" i="69"/>
  <c r="C28" i="70" l="1"/>
  <c r="U28" i="70"/>
  <c r="E28" i="70"/>
  <c r="P28" i="69"/>
  <c r="F122" i="48"/>
  <c r="G122" i="61"/>
  <c r="G121" i="61"/>
  <c r="G122" i="62"/>
  <c r="G121" i="62"/>
  <c r="G122" i="66"/>
  <c r="G121" i="66"/>
  <c r="I123" i="65"/>
  <c r="G122" i="65"/>
  <c r="G121" i="65"/>
  <c r="I123" i="64"/>
  <c r="G122" i="64"/>
  <c r="I123" i="67"/>
  <c r="G122" i="67"/>
  <c r="I123" i="58"/>
  <c r="G122" i="58"/>
  <c r="G122" i="63"/>
  <c r="I123" i="59"/>
  <c r="G122" i="59"/>
  <c r="F121" i="48"/>
  <c r="I123" i="61" l="1"/>
  <c r="I123" i="62"/>
  <c r="I123" i="66"/>
  <c r="F85" i="61"/>
  <c r="F85" i="62"/>
  <c r="F85" i="66"/>
  <c r="F85" i="65"/>
  <c r="F85" i="64"/>
  <c r="F85" i="67"/>
  <c r="F85" i="58"/>
  <c r="F86" i="58"/>
  <c r="F85" i="63"/>
  <c r="F86" i="63"/>
  <c r="F85" i="59"/>
  <c r="F85" i="48" l="1"/>
  <c r="F80" i="48"/>
  <c r="G80" i="61"/>
  <c r="D80" i="61"/>
  <c r="G80" i="62"/>
  <c r="D80" i="62"/>
  <c r="G80" i="66"/>
  <c r="D80" i="66"/>
  <c r="G80" i="65"/>
  <c r="D80" i="65"/>
  <c r="G80" i="64"/>
  <c r="D80" i="64"/>
  <c r="G80" i="67"/>
  <c r="D80" i="67"/>
  <c r="G80" i="58"/>
  <c r="D80" i="58"/>
  <c r="D80" i="63"/>
  <c r="G80" i="63"/>
  <c r="G80" i="59"/>
  <c r="D80" i="59"/>
  <c r="F41" i="63" l="1"/>
  <c r="F95" i="58" l="1"/>
  <c r="F95" i="63"/>
  <c r="U50" i="69" l="1"/>
  <c r="S50" i="69"/>
  <c r="Q50" i="69"/>
  <c r="O50" i="69"/>
  <c r="M50" i="69"/>
  <c r="K50" i="69"/>
  <c r="I50" i="69"/>
  <c r="G50" i="69"/>
  <c r="E50" i="69"/>
  <c r="C50" i="69"/>
  <c r="U166" i="69"/>
  <c r="S166" i="69"/>
  <c r="Q166" i="69"/>
  <c r="O166" i="69"/>
  <c r="M166" i="69"/>
  <c r="K166" i="69"/>
  <c r="I166" i="69"/>
  <c r="G166" i="69"/>
  <c r="E166" i="69"/>
  <c r="C166" i="69"/>
  <c r="Q212" i="69"/>
  <c r="M212" i="69"/>
  <c r="K212" i="69"/>
  <c r="I212" i="69"/>
  <c r="C212" i="69"/>
  <c r="E212" i="69"/>
  <c r="C73" i="69"/>
  <c r="Q73" i="69"/>
  <c r="O73" i="69"/>
  <c r="M73" i="69"/>
  <c r="K73" i="69"/>
  <c r="I73" i="69"/>
  <c r="E73" i="69"/>
  <c r="U73" i="69"/>
  <c r="S73" i="69"/>
  <c r="G73" i="69"/>
  <c r="O189" i="69"/>
  <c r="M189" i="69"/>
  <c r="K189" i="69"/>
  <c r="I189" i="69"/>
  <c r="C189" i="69"/>
  <c r="E189" i="69"/>
  <c r="U189" i="69"/>
  <c r="S189" i="69"/>
  <c r="G189" i="69"/>
  <c r="Q96" i="69"/>
  <c r="M96" i="69"/>
  <c r="K96" i="69"/>
  <c r="I96" i="69"/>
  <c r="E96" i="69"/>
  <c r="C96" i="69"/>
  <c r="G96" i="69"/>
  <c r="E119" i="69"/>
  <c r="C119" i="69"/>
  <c r="U119" i="69"/>
  <c r="S119" i="69"/>
  <c r="Q119" i="69"/>
  <c r="M119" i="69"/>
  <c r="K119" i="69"/>
  <c r="G119" i="69"/>
  <c r="C142" i="69"/>
  <c r="Q142" i="69"/>
  <c r="M142" i="69"/>
  <c r="I142" i="69"/>
  <c r="E142" i="69"/>
  <c r="U142" i="69"/>
  <c r="M27" i="69"/>
  <c r="K27" i="69"/>
  <c r="I27" i="69"/>
  <c r="U27" i="69"/>
  <c r="E27" i="69"/>
  <c r="F21" i="59"/>
  <c r="S27" i="69"/>
  <c r="G142" i="69"/>
  <c r="G86" i="63"/>
  <c r="Q27" i="69"/>
  <c r="O27" i="69"/>
  <c r="G27" i="69"/>
  <c r="F86" i="59"/>
  <c r="C27" i="69"/>
  <c r="U212" i="69"/>
  <c r="S212" i="69"/>
  <c r="O212" i="69"/>
  <c r="G212" i="69"/>
  <c r="Q189" i="69"/>
  <c r="S142" i="69"/>
  <c r="O142" i="69"/>
  <c r="K142" i="69"/>
  <c r="O119" i="69"/>
  <c r="I119" i="69"/>
  <c r="U96" i="69"/>
  <c r="S96" i="69"/>
  <c r="O96" i="69"/>
  <c r="T119" i="69" l="1"/>
  <c r="T166" i="69"/>
  <c r="V166" i="69"/>
  <c r="V50" i="69"/>
  <c r="V142" i="69"/>
  <c r="T50" i="69"/>
  <c r="V73" i="69"/>
  <c r="T73" i="69"/>
  <c r="T189" i="69"/>
  <c r="V96" i="69"/>
  <c r="T212" i="69"/>
  <c r="T142" i="69"/>
  <c r="V27" i="69"/>
  <c r="T96" i="69"/>
  <c r="V119" i="69"/>
  <c r="V189" i="69"/>
  <c r="V212" i="69"/>
  <c r="T27" i="69" l="1"/>
  <c r="F92" i="48"/>
  <c r="F96" i="48"/>
  <c r="F97" i="48"/>
  <c r="F98" i="48"/>
  <c r="F23" i="48"/>
  <c r="F26" i="48"/>
  <c r="F27" i="48"/>
  <c r="F29" i="48"/>
  <c r="F32" i="48"/>
  <c r="F34" i="48"/>
  <c r="F36" i="48"/>
  <c r="F39" i="48"/>
  <c r="F40" i="48"/>
  <c r="F45" i="48"/>
  <c r="F46" i="48"/>
  <c r="F47" i="48"/>
  <c r="F48" i="48"/>
  <c r="F10" i="48"/>
  <c r="F11" i="48"/>
  <c r="F12" i="48"/>
  <c r="F13" i="48"/>
  <c r="F14" i="48"/>
  <c r="F15" i="48"/>
  <c r="F16" i="48"/>
  <c r="F102" i="48"/>
  <c r="F103" i="48"/>
  <c r="F104" i="48"/>
  <c r="F105" i="48"/>
  <c r="F106" i="48"/>
  <c r="F107" i="48"/>
  <c r="F108" i="48"/>
  <c r="F109" i="48"/>
  <c r="F110" i="48"/>
  <c r="F111" i="48"/>
  <c r="F112" i="48"/>
  <c r="F113" i="48"/>
  <c r="F114" i="48"/>
  <c r="F115" i="48"/>
  <c r="F116" i="48"/>
  <c r="F117" i="48"/>
  <c r="F118" i="48"/>
  <c r="F101" i="48"/>
  <c r="F17" i="61"/>
  <c r="G17" i="61"/>
  <c r="D17" i="61"/>
  <c r="G17" i="62"/>
  <c r="F17" i="62"/>
  <c r="D17" i="62"/>
  <c r="F17" i="66"/>
  <c r="G17" i="66"/>
  <c r="D17" i="66"/>
  <c r="F17" i="65"/>
  <c r="G17" i="65"/>
  <c r="D17" i="65"/>
  <c r="G17" i="64"/>
  <c r="F17" i="64"/>
  <c r="D17" i="64"/>
  <c r="F17" i="67"/>
  <c r="G17" i="67"/>
  <c r="D17" i="67"/>
  <c r="G17" i="58"/>
  <c r="F17" i="58"/>
  <c r="D17" i="58"/>
  <c r="G17" i="63"/>
  <c r="F17" i="63"/>
  <c r="D17" i="63"/>
  <c r="G17" i="59"/>
  <c r="F17" i="59"/>
  <c r="D17" i="59"/>
  <c r="G11" i="61"/>
  <c r="D11" i="61"/>
  <c r="G11" i="62"/>
  <c r="D11" i="62"/>
  <c r="G11" i="66"/>
  <c r="D11" i="66"/>
  <c r="G11" i="65"/>
  <c r="D11" i="65"/>
  <c r="G11" i="64"/>
  <c r="D11" i="64"/>
  <c r="G11" i="67"/>
  <c r="D11" i="67"/>
  <c r="G11" i="58"/>
  <c r="D11" i="58"/>
  <c r="G11" i="63"/>
  <c r="D11" i="63"/>
  <c r="G11" i="59"/>
  <c r="D11" i="59"/>
  <c r="F17" i="48" l="1"/>
  <c r="M33" i="39"/>
  <c r="G33" i="39"/>
  <c r="F58" i="63" l="1"/>
  <c r="F59" i="63" l="1"/>
  <c r="G47" i="61" l="1"/>
  <c r="G48" i="61"/>
  <c r="G48" i="62"/>
  <c r="G47" i="65"/>
  <c r="G48" i="65"/>
  <c r="G47" i="67"/>
  <c r="G48" i="67"/>
  <c r="G47" i="58"/>
  <c r="G48" i="58"/>
  <c r="G47" i="63"/>
  <c r="G48" i="63"/>
  <c r="G47" i="59"/>
  <c r="G48" i="59"/>
  <c r="G10" i="59"/>
  <c r="G12" i="59"/>
  <c r="G13" i="59"/>
  <c r="G14" i="59"/>
  <c r="G15" i="59"/>
  <c r="G16" i="59"/>
  <c r="G47" i="64"/>
  <c r="G48" i="64"/>
  <c r="G121" i="64" l="1"/>
  <c r="G121" i="67"/>
  <c r="G121" i="58"/>
  <c r="G121" i="63"/>
  <c r="G121" i="59"/>
  <c r="G118" i="61" l="1"/>
  <c r="D118" i="61"/>
  <c r="G118" i="62"/>
  <c r="D118" i="62"/>
  <c r="G118" i="66"/>
  <c r="D118" i="66"/>
  <c r="G118" i="65"/>
  <c r="D118" i="65"/>
  <c r="G118" i="64"/>
  <c r="D118" i="64"/>
  <c r="G118" i="67"/>
  <c r="D118" i="67"/>
  <c r="G118" i="58"/>
  <c r="D118" i="58"/>
  <c r="G118" i="63"/>
  <c r="D118" i="59"/>
  <c r="D118" i="63"/>
  <c r="G118" i="59"/>
  <c r="G110" i="61" l="1"/>
  <c r="D117" i="61"/>
  <c r="D116" i="61"/>
  <c r="D115" i="61"/>
  <c r="D114" i="61"/>
  <c r="D113" i="61"/>
  <c r="D112" i="61"/>
  <c r="D111" i="61"/>
  <c r="D110" i="61"/>
  <c r="D109" i="61"/>
  <c r="G110" i="62"/>
  <c r="D117" i="62"/>
  <c r="D116" i="62"/>
  <c r="D115" i="62"/>
  <c r="D114" i="62"/>
  <c r="D113" i="62"/>
  <c r="D112" i="62"/>
  <c r="D111" i="62"/>
  <c r="D110" i="62"/>
  <c r="D109" i="62"/>
  <c r="G110" i="66"/>
  <c r="D117" i="66"/>
  <c r="D116" i="66"/>
  <c r="D115" i="66"/>
  <c r="D114" i="66"/>
  <c r="D113" i="66"/>
  <c r="D112" i="66"/>
  <c r="D111" i="66"/>
  <c r="D110" i="66"/>
  <c r="D109" i="66"/>
  <c r="G111" i="65"/>
  <c r="D117" i="65"/>
  <c r="D116" i="65"/>
  <c r="D115" i="65"/>
  <c r="D114" i="65"/>
  <c r="D113" i="65"/>
  <c r="D112" i="65"/>
  <c r="D111" i="65"/>
  <c r="D110" i="65"/>
  <c r="D109" i="65"/>
  <c r="D108" i="65"/>
  <c r="D107" i="65"/>
  <c r="D106" i="65"/>
  <c r="D105" i="65"/>
  <c r="D104" i="65"/>
  <c r="D103" i="65"/>
  <c r="D102" i="65"/>
  <c r="D101" i="65"/>
  <c r="G110" i="64"/>
  <c r="D117" i="64"/>
  <c r="D116" i="64"/>
  <c r="D115" i="64"/>
  <c r="D114" i="64"/>
  <c r="D113" i="64"/>
  <c r="D112" i="64"/>
  <c r="D111" i="64"/>
  <c r="D110" i="64"/>
  <c r="D109" i="64"/>
  <c r="G110" i="67"/>
  <c r="D117" i="67"/>
  <c r="D116" i="67"/>
  <c r="D115" i="67"/>
  <c r="D114" i="67"/>
  <c r="D113" i="67"/>
  <c r="D112" i="67"/>
  <c r="D111" i="67"/>
  <c r="D110" i="67"/>
  <c r="D109" i="67"/>
  <c r="G110" i="58"/>
  <c r="D117" i="58"/>
  <c r="D116" i="58"/>
  <c r="D115" i="58"/>
  <c r="D114" i="58"/>
  <c r="D113" i="58"/>
  <c r="D112" i="58"/>
  <c r="D111" i="58"/>
  <c r="D110" i="58"/>
  <c r="D109" i="58"/>
  <c r="G110" i="63"/>
  <c r="D117" i="63"/>
  <c r="D116" i="63"/>
  <c r="D115" i="63"/>
  <c r="D114" i="63"/>
  <c r="D113" i="63"/>
  <c r="D112" i="63"/>
  <c r="D111" i="63"/>
  <c r="D110" i="63"/>
  <c r="D109" i="63"/>
  <c r="G110" i="59"/>
  <c r="D110" i="59"/>
  <c r="F95" i="66" l="1"/>
  <c r="G9" i="61" l="1"/>
  <c r="G47" i="66"/>
  <c r="G48" i="66"/>
  <c r="G104" i="61"/>
  <c r="D104" i="61"/>
  <c r="G104" i="62"/>
  <c r="D104" i="62"/>
  <c r="G104" i="66"/>
  <c r="D104" i="66"/>
  <c r="G104" i="65"/>
  <c r="G104" i="64"/>
  <c r="D104" i="64"/>
  <c r="G104" i="67"/>
  <c r="D104" i="67"/>
  <c r="G107" i="58"/>
  <c r="G108" i="58"/>
  <c r="G109" i="58"/>
  <c r="G111" i="58"/>
  <c r="G104" i="58"/>
  <c r="G105" i="58"/>
  <c r="G106" i="58"/>
  <c r="D104" i="58"/>
  <c r="D104" i="63"/>
  <c r="D104" i="59"/>
  <c r="G104" i="63"/>
  <c r="G104" i="59"/>
  <c r="F95" i="64" l="1"/>
  <c r="F95" i="65" l="1"/>
  <c r="F95" i="61" l="1"/>
  <c r="F95" i="62" l="1"/>
  <c r="F95" i="59" l="1"/>
  <c r="F95" i="67" l="1"/>
  <c r="G111" i="61"/>
  <c r="G111" i="62"/>
  <c r="G111" i="66"/>
  <c r="G110" i="65"/>
  <c r="G111" i="64"/>
  <c r="G111" i="67"/>
  <c r="D102" i="67"/>
  <c r="D103" i="67"/>
  <c r="D105" i="67"/>
  <c r="D106" i="67"/>
  <c r="D107" i="67"/>
  <c r="D108" i="67"/>
  <c r="G111" i="63"/>
  <c r="D102" i="63"/>
  <c r="D103" i="63"/>
  <c r="D105" i="63"/>
  <c r="D106" i="63"/>
  <c r="D107" i="63"/>
  <c r="D108" i="63"/>
  <c r="G111" i="59"/>
  <c r="D102" i="59"/>
  <c r="D103" i="59"/>
  <c r="D105" i="59"/>
  <c r="D106" i="59"/>
  <c r="D107" i="59"/>
  <c r="D108" i="59"/>
  <c r="D109" i="59"/>
  <c r="D111" i="59"/>
  <c r="D112" i="59"/>
  <c r="D113" i="59"/>
  <c r="D114" i="59"/>
  <c r="D115" i="59"/>
  <c r="D116" i="59"/>
  <c r="D117" i="59"/>
  <c r="D101" i="59"/>
  <c r="G117" i="61" l="1"/>
  <c r="G117" i="62"/>
  <c r="G117" i="66"/>
  <c r="G117" i="65"/>
  <c r="G117" i="64"/>
  <c r="G117" i="67"/>
  <c r="G117" i="58"/>
  <c r="G117" i="63"/>
  <c r="G117" i="59"/>
  <c r="G108" i="61" l="1"/>
  <c r="D108" i="61"/>
  <c r="G108" i="62"/>
  <c r="D108" i="62"/>
  <c r="G108" i="66"/>
  <c r="D108" i="66"/>
  <c r="G108" i="65"/>
  <c r="G108" i="64"/>
  <c r="D108" i="64"/>
  <c r="G108" i="67"/>
  <c r="D108" i="58"/>
  <c r="G108" i="63"/>
  <c r="G108" i="59"/>
  <c r="F95" i="48" l="1"/>
  <c r="B16" i="37" l="1"/>
  <c r="B15" i="37"/>
  <c r="B14" i="37"/>
  <c r="B13" i="37"/>
  <c r="B12" i="37"/>
  <c r="B11" i="37"/>
  <c r="B10" i="37"/>
  <c r="B9" i="37"/>
  <c r="D125" i="61"/>
  <c r="D125" i="62"/>
  <c r="D125" i="66"/>
  <c r="D125" i="65"/>
  <c r="D125" i="64"/>
  <c r="D125" i="67"/>
  <c r="D125" i="58"/>
  <c r="D125" i="63"/>
  <c r="D107" i="61"/>
  <c r="D106" i="61"/>
  <c r="D105" i="61"/>
  <c r="D103" i="61"/>
  <c r="D102" i="61"/>
  <c r="D101" i="61"/>
  <c r="D107" i="62"/>
  <c r="D106" i="62"/>
  <c r="D105" i="62"/>
  <c r="D103" i="62"/>
  <c r="D102" i="62"/>
  <c r="D101" i="62"/>
  <c r="D107" i="66"/>
  <c r="D106" i="66"/>
  <c r="D105" i="66"/>
  <c r="D103" i="66"/>
  <c r="D102" i="66"/>
  <c r="D101" i="66"/>
  <c r="D107" i="64"/>
  <c r="D106" i="64"/>
  <c r="D105" i="64"/>
  <c r="D103" i="64"/>
  <c r="D102" i="64"/>
  <c r="D101" i="64"/>
  <c r="D101" i="67"/>
  <c r="D107" i="58"/>
  <c r="D106" i="58"/>
  <c r="D105" i="58"/>
  <c r="D103" i="58"/>
  <c r="D102" i="58"/>
  <c r="D101" i="58"/>
  <c r="D101" i="63"/>
  <c r="D98" i="61"/>
  <c r="D97" i="61"/>
  <c r="D96" i="61"/>
  <c r="D95" i="61"/>
  <c r="D92" i="61"/>
  <c r="D91" i="61"/>
  <c r="D90" i="61"/>
  <c r="D89" i="61"/>
  <c r="D98" i="62"/>
  <c r="D97" i="62"/>
  <c r="D96" i="62"/>
  <c r="D95" i="62"/>
  <c r="D98" i="66"/>
  <c r="D97" i="66"/>
  <c r="D96" i="66"/>
  <c r="D95" i="66"/>
  <c r="D98" i="65"/>
  <c r="D97" i="65"/>
  <c r="D96" i="65"/>
  <c r="D95" i="65"/>
  <c r="D98" i="64"/>
  <c r="D97" i="64"/>
  <c r="D96" i="64"/>
  <c r="D95" i="64"/>
  <c r="D98" i="67"/>
  <c r="D97" i="67"/>
  <c r="D96" i="67"/>
  <c r="D95" i="67"/>
  <c r="D98" i="58"/>
  <c r="D96" i="58"/>
  <c r="D95" i="58"/>
  <c r="D98" i="63"/>
  <c r="D97" i="63"/>
  <c r="D96" i="63"/>
  <c r="D95" i="63"/>
  <c r="D92" i="62"/>
  <c r="D91" i="62"/>
  <c r="D90" i="62"/>
  <c r="D89" i="62"/>
  <c r="D92" i="66"/>
  <c r="D91" i="66"/>
  <c r="D90" i="66"/>
  <c r="D89" i="66"/>
  <c r="D92" i="65"/>
  <c r="D91" i="65"/>
  <c r="D90" i="65"/>
  <c r="D89" i="65"/>
  <c r="D92" i="64"/>
  <c r="D91" i="64"/>
  <c r="D90" i="64"/>
  <c r="D89" i="64"/>
  <c r="D92" i="67"/>
  <c r="D91" i="67"/>
  <c r="D90" i="67"/>
  <c r="D89" i="67"/>
  <c r="D92" i="58"/>
  <c r="D91" i="58"/>
  <c r="D90" i="58"/>
  <c r="D89" i="58"/>
  <c r="D92" i="63"/>
  <c r="D91" i="63"/>
  <c r="D90" i="63"/>
  <c r="D89" i="63"/>
  <c r="D86" i="61"/>
  <c r="D85" i="61"/>
  <c r="D83" i="61"/>
  <c r="D82" i="61"/>
  <c r="D79" i="61"/>
  <c r="D78" i="61"/>
  <c r="D77" i="61"/>
  <c r="D76" i="61"/>
  <c r="D75" i="61"/>
  <c r="D74" i="61"/>
  <c r="D73" i="61"/>
  <c r="D72" i="61"/>
  <c r="D71" i="61"/>
  <c r="D69" i="61"/>
  <c r="D68" i="61"/>
  <c r="D67" i="61"/>
  <c r="D66" i="61"/>
  <c r="D65" i="61"/>
  <c r="D64" i="61"/>
  <c r="D63" i="61"/>
  <c r="D61" i="61"/>
  <c r="D59" i="61"/>
  <c r="D58" i="61"/>
  <c r="D56" i="61"/>
  <c r="D54" i="61"/>
  <c r="D52" i="61"/>
  <c r="D86" i="62"/>
  <c r="D85" i="62"/>
  <c r="D83" i="62"/>
  <c r="D82" i="62"/>
  <c r="D79" i="62"/>
  <c r="D78" i="62"/>
  <c r="D77" i="62"/>
  <c r="D76" i="62"/>
  <c r="D75" i="62"/>
  <c r="D74" i="62"/>
  <c r="D73" i="62"/>
  <c r="D72" i="62"/>
  <c r="D71" i="62"/>
  <c r="D69" i="62"/>
  <c r="D68" i="62"/>
  <c r="D67" i="62"/>
  <c r="D66" i="62"/>
  <c r="D65" i="62"/>
  <c r="D64" i="62"/>
  <c r="D63" i="62"/>
  <c r="D61" i="62"/>
  <c r="D59" i="62"/>
  <c r="D58" i="62"/>
  <c r="D56" i="62"/>
  <c r="D54" i="62"/>
  <c r="D52" i="62"/>
  <c r="D86" i="66"/>
  <c r="D85" i="66"/>
  <c r="D83" i="66"/>
  <c r="D82" i="66"/>
  <c r="D79" i="66"/>
  <c r="D78" i="66"/>
  <c r="D77" i="66"/>
  <c r="D76" i="66"/>
  <c r="D75" i="66"/>
  <c r="D74" i="66"/>
  <c r="D73" i="66"/>
  <c r="D72" i="66"/>
  <c r="D71" i="66"/>
  <c r="D69" i="66"/>
  <c r="D68" i="66"/>
  <c r="D67" i="66"/>
  <c r="D66" i="66"/>
  <c r="D65" i="66"/>
  <c r="D64" i="66"/>
  <c r="D63" i="66"/>
  <c r="D61" i="66"/>
  <c r="D59" i="66"/>
  <c r="D58" i="66"/>
  <c r="D56" i="66"/>
  <c r="D54" i="66"/>
  <c r="D52" i="66"/>
  <c r="D86" i="65"/>
  <c r="D85" i="65"/>
  <c r="D83" i="65"/>
  <c r="D82" i="65"/>
  <c r="D79" i="65"/>
  <c r="D78" i="65"/>
  <c r="D77" i="65"/>
  <c r="D76" i="65"/>
  <c r="D75" i="65"/>
  <c r="D74" i="65"/>
  <c r="D73" i="65"/>
  <c r="D72" i="65"/>
  <c r="D71" i="65"/>
  <c r="D69" i="65"/>
  <c r="D68" i="65"/>
  <c r="D67" i="65"/>
  <c r="D66" i="65"/>
  <c r="D65" i="65"/>
  <c r="D64" i="65"/>
  <c r="D63" i="65"/>
  <c r="D61" i="65"/>
  <c r="D59" i="65"/>
  <c r="D58" i="65"/>
  <c r="D56" i="65"/>
  <c r="D54" i="65"/>
  <c r="D52" i="65"/>
  <c r="D86" i="64"/>
  <c r="D85" i="64"/>
  <c r="D83" i="64"/>
  <c r="D82" i="64"/>
  <c r="D79" i="64"/>
  <c r="D78" i="64"/>
  <c r="D77" i="64"/>
  <c r="D76" i="64"/>
  <c r="D75" i="64"/>
  <c r="D74" i="64"/>
  <c r="D73" i="64"/>
  <c r="D72" i="64"/>
  <c r="D71" i="64"/>
  <c r="D69" i="64"/>
  <c r="D68" i="64"/>
  <c r="D67" i="64"/>
  <c r="D66" i="64"/>
  <c r="D65" i="64"/>
  <c r="D64" i="64"/>
  <c r="D63" i="64"/>
  <c r="D61" i="64"/>
  <c r="D59" i="64"/>
  <c r="D58" i="64"/>
  <c r="D56" i="64"/>
  <c r="D54" i="64"/>
  <c r="D52" i="64"/>
  <c r="D86" i="67"/>
  <c r="D85" i="67"/>
  <c r="D83" i="67"/>
  <c r="D82" i="67"/>
  <c r="D79" i="67"/>
  <c r="D78" i="67"/>
  <c r="D77" i="67"/>
  <c r="D76" i="67"/>
  <c r="D75" i="67"/>
  <c r="D74" i="67"/>
  <c r="D73" i="67"/>
  <c r="D72" i="67"/>
  <c r="D71" i="67"/>
  <c r="D69" i="67"/>
  <c r="D68" i="67"/>
  <c r="D67" i="67"/>
  <c r="D66" i="67"/>
  <c r="D65" i="67"/>
  <c r="D64" i="67"/>
  <c r="D63" i="67"/>
  <c r="D61" i="67"/>
  <c r="D59" i="67"/>
  <c r="D58" i="67"/>
  <c r="D56" i="67"/>
  <c r="D54" i="67"/>
  <c r="D52" i="67"/>
  <c r="D86" i="58"/>
  <c r="D85" i="58"/>
  <c r="D83" i="58"/>
  <c r="D82" i="58"/>
  <c r="D79" i="58"/>
  <c r="D78" i="58"/>
  <c r="D77" i="58"/>
  <c r="D76" i="58"/>
  <c r="D75" i="58"/>
  <c r="D74" i="58"/>
  <c r="D73" i="58"/>
  <c r="D72" i="58"/>
  <c r="D71" i="58"/>
  <c r="D69" i="58"/>
  <c r="D68" i="58"/>
  <c r="D67" i="58"/>
  <c r="D66" i="58"/>
  <c r="D65" i="58"/>
  <c r="D64" i="58"/>
  <c r="D63" i="58"/>
  <c r="D61" i="58"/>
  <c r="D59" i="58"/>
  <c r="D58" i="58"/>
  <c r="D56" i="58"/>
  <c r="D54" i="58"/>
  <c r="D52" i="58"/>
  <c r="D86" i="63"/>
  <c r="D85" i="63"/>
  <c r="D83" i="63"/>
  <c r="D82" i="63"/>
  <c r="D79" i="63"/>
  <c r="D78" i="63"/>
  <c r="D77" i="63"/>
  <c r="D76" i="63"/>
  <c r="D75" i="63"/>
  <c r="D74" i="63"/>
  <c r="D73" i="63"/>
  <c r="D72" i="63"/>
  <c r="D71" i="63"/>
  <c r="D69" i="63"/>
  <c r="D68" i="63"/>
  <c r="D67" i="63"/>
  <c r="D66" i="63"/>
  <c r="D65" i="63"/>
  <c r="D64" i="63"/>
  <c r="D63" i="63"/>
  <c r="D61" i="63"/>
  <c r="D59" i="63"/>
  <c r="D58" i="63"/>
  <c r="D56" i="63"/>
  <c r="D54" i="63"/>
  <c r="D52" i="63"/>
  <c r="D48" i="61"/>
  <c r="D47" i="61"/>
  <c r="D45" i="61"/>
  <c r="D44" i="61"/>
  <c r="D43" i="61"/>
  <c r="D41" i="61"/>
  <c r="D40" i="61"/>
  <c r="D39" i="61"/>
  <c r="D37" i="61"/>
  <c r="D36" i="61"/>
  <c r="D35" i="61"/>
  <c r="D34" i="61"/>
  <c r="D32" i="61"/>
  <c r="D30" i="61"/>
  <c r="D29" i="61"/>
  <c r="D28" i="61"/>
  <c r="D27" i="61"/>
  <c r="D26" i="61"/>
  <c r="D25" i="61"/>
  <c r="D24" i="61"/>
  <c r="D23" i="61"/>
  <c r="D21" i="61"/>
  <c r="D48" i="62"/>
  <c r="D47" i="62"/>
  <c r="D45" i="62"/>
  <c r="D44" i="62"/>
  <c r="D43" i="62"/>
  <c r="D41" i="62"/>
  <c r="D40" i="62"/>
  <c r="D39" i="62"/>
  <c r="D37" i="62"/>
  <c r="D36" i="62"/>
  <c r="D35" i="62"/>
  <c r="D34" i="62"/>
  <c r="D32" i="62"/>
  <c r="D30" i="62"/>
  <c r="D29" i="62"/>
  <c r="D28" i="62"/>
  <c r="D27" i="62"/>
  <c r="D26" i="62"/>
  <c r="D25" i="62"/>
  <c r="D24" i="62"/>
  <c r="D23" i="62"/>
  <c r="D21" i="62"/>
  <c r="D48" i="66"/>
  <c r="D47" i="66"/>
  <c r="D45" i="66"/>
  <c r="D44" i="66"/>
  <c r="D43" i="66"/>
  <c r="D41" i="66"/>
  <c r="D40" i="66"/>
  <c r="D39" i="66"/>
  <c r="D37" i="66"/>
  <c r="D36" i="66"/>
  <c r="D35" i="66"/>
  <c r="D34" i="66"/>
  <c r="D32" i="66"/>
  <c r="D30" i="66"/>
  <c r="D29" i="66"/>
  <c r="D28" i="66"/>
  <c r="D27" i="66"/>
  <c r="D26" i="66"/>
  <c r="D25" i="66"/>
  <c r="D24" i="66"/>
  <c r="D23" i="66"/>
  <c r="D21" i="66"/>
  <c r="D48" i="65"/>
  <c r="D47" i="65"/>
  <c r="D45" i="65"/>
  <c r="D44" i="65"/>
  <c r="D43" i="65"/>
  <c r="D41" i="65"/>
  <c r="D40" i="65"/>
  <c r="D39" i="65"/>
  <c r="D37" i="65"/>
  <c r="D36" i="65"/>
  <c r="D35" i="65"/>
  <c r="D34" i="65"/>
  <c r="D32" i="65"/>
  <c r="D30" i="65"/>
  <c r="D29" i="65"/>
  <c r="D28" i="65"/>
  <c r="D27" i="65"/>
  <c r="D26" i="65"/>
  <c r="D25" i="65"/>
  <c r="D24" i="65"/>
  <c r="D23" i="65"/>
  <c r="D21" i="65"/>
  <c r="D48" i="64"/>
  <c r="D47" i="64"/>
  <c r="D45" i="64"/>
  <c r="D44" i="64"/>
  <c r="D43" i="64"/>
  <c r="D41" i="64"/>
  <c r="D40" i="64"/>
  <c r="D39" i="64"/>
  <c r="D37" i="64"/>
  <c r="D36" i="64"/>
  <c r="D35" i="64"/>
  <c r="D34" i="64"/>
  <c r="D32" i="64"/>
  <c r="D30" i="64"/>
  <c r="D29" i="64"/>
  <c r="D28" i="64"/>
  <c r="D27" i="64"/>
  <c r="D26" i="64"/>
  <c r="D25" i="64"/>
  <c r="D24" i="64"/>
  <c r="D23" i="64"/>
  <c r="D21" i="64"/>
  <c r="D48" i="67"/>
  <c r="D47" i="67"/>
  <c r="D45" i="67"/>
  <c r="D44" i="67"/>
  <c r="D43" i="67"/>
  <c r="D41" i="67"/>
  <c r="D40" i="67"/>
  <c r="D39" i="67"/>
  <c r="D37" i="67"/>
  <c r="D36" i="67"/>
  <c r="D35" i="67"/>
  <c r="D34" i="67"/>
  <c r="D32" i="67"/>
  <c r="D30" i="67"/>
  <c r="D29" i="67"/>
  <c r="D28" i="67"/>
  <c r="D27" i="67"/>
  <c r="D26" i="67"/>
  <c r="D25" i="67"/>
  <c r="D24" i="67"/>
  <c r="D23" i="67"/>
  <c r="D21" i="67"/>
  <c r="D48" i="58"/>
  <c r="D47" i="58"/>
  <c r="D45" i="58"/>
  <c r="D44" i="58"/>
  <c r="D43" i="58"/>
  <c r="D41" i="58"/>
  <c r="D40" i="58"/>
  <c r="D39" i="58"/>
  <c r="D37" i="58"/>
  <c r="D36" i="58"/>
  <c r="D35" i="58"/>
  <c r="D34" i="58"/>
  <c r="D32" i="58"/>
  <c r="D30" i="58"/>
  <c r="D29" i="58"/>
  <c r="D28" i="58"/>
  <c r="D27" i="58"/>
  <c r="D26" i="58"/>
  <c r="D25" i="58"/>
  <c r="D24" i="58"/>
  <c r="D23" i="58"/>
  <c r="D21" i="58"/>
  <c r="D48" i="63"/>
  <c r="D47" i="63"/>
  <c r="D45" i="63"/>
  <c r="D44" i="63"/>
  <c r="D43" i="63"/>
  <c r="D41" i="63"/>
  <c r="D40" i="63"/>
  <c r="D39" i="63"/>
  <c r="D37" i="63"/>
  <c r="D36" i="63"/>
  <c r="D35" i="63"/>
  <c r="D34" i="63"/>
  <c r="D32" i="63"/>
  <c r="D30" i="63"/>
  <c r="D29" i="63"/>
  <c r="D28" i="63"/>
  <c r="D27" i="63"/>
  <c r="D26" i="63"/>
  <c r="D25" i="63"/>
  <c r="D24" i="63"/>
  <c r="D23" i="63"/>
  <c r="D21" i="63"/>
  <c r="D16" i="61"/>
  <c r="D15" i="61"/>
  <c r="D14" i="61"/>
  <c r="D13" i="61"/>
  <c r="D12" i="61"/>
  <c r="D10" i="61"/>
  <c r="D9" i="61"/>
  <c r="D16" i="62"/>
  <c r="D15" i="62"/>
  <c r="D14" i="62"/>
  <c r="D13" i="62"/>
  <c r="D12" i="62"/>
  <c r="D10" i="62"/>
  <c r="D9" i="62"/>
  <c r="D16" i="66"/>
  <c r="D15" i="66"/>
  <c r="D14" i="66"/>
  <c r="D13" i="66"/>
  <c r="D12" i="66"/>
  <c r="D10" i="66"/>
  <c r="D9" i="66"/>
  <c r="D16" i="65"/>
  <c r="D15" i="65"/>
  <c r="D14" i="65"/>
  <c r="D13" i="65"/>
  <c r="D12" i="65"/>
  <c r="D10" i="65"/>
  <c r="D9" i="65"/>
  <c r="D16" i="64"/>
  <c r="D15" i="64"/>
  <c r="D14" i="64"/>
  <c r="D13" i="64"/>
  <c r="D12" i="64"/>
  <c r="D10" i="64"/>
  <c r="D9" i="64"/>
  <c r="D16" i="67"/>
  <c r="D15" i="67"/>
  <c r="D14" i="67"/>
  <c r="D13" i="67"/>
  <c r="D12" i="67"/>
  <c r="D10" i="67"/>
  <c r="D9" i="67"/>
  <c r="D16" i="58"/>
  <c r="D15" i="58"/>
  <c r="D14" i="58"/>
  <c r="D13" i="58"/>
  <c r="D12" i="58"/>
  <c r="D10" i="58"/>
  <c r="D9" i="58"/>
  <c r="D16" i="63"/>
  <c r="D15" i="63"/>
  <c r="D14" i="63"/>
  <c r="D13" i="63"/>
  <c r="D12" i="63"/>
  <c r="D10" i="63"/>
  <c r="D9" i="63"/>
  <c r="D125" i="59"/>
  <c r="D96" i="59"/>
  <c r="D97" i="59"/>
  <c r="D98" i="59"/>
  <c r="D95" i="59"/>
  <c r="D90" i="59"/>
  <c r="D91" i="59"/>
  <c r="D92" i="59"/>
  <c r="D89" i="59"/>
  <c r="D54" i="59"/>
  <c r="D56" i="59"/>
  <c r="D58" i="59"/>
  <c r="D59" i="59"/>
  <c r="D61" i="59"/>
  <c r="D63" i="59"/>
  <c r="D64" i="59"/>
  <c r="D65" i="59"/>
  <c r="D66" i="59"/>
  <c r="D67" i="59"/>
  <c r="D68" i="59"/>
  <c r="D69" i="59"/>
  <c r="D71" i="59"/>
  <c r="D72" i="59"/>
  <c r="D73" i="59"/>
  <c r="D74" i="59"/>
  <c r="D75" i="59"/>
  <c r="D76" i="59"/>
  <c r="D77" i="59"/>
  <c r="D78" i="59"/>
  <c r="D79" i="59"/>
  <c r="D82" i="59"/>
  <c r="D83" i="59"/>
  <c r="D85" i="59"/>
  <c r="D86" i="59"/>
  <c r="D52" i="59"/>
  <c r="D47" i="59"/>
  <c r="D23" i="59"/>
  <c r="D24" i="59"/>
  <c r="D25" i="59"/>
  <c r="D26" i="59"/>
  <c r="D27" i="59"/>
  <c r="D28" i="59"/>
  <c r="D29" i="59"/>
  <c r="D30" i="59"/>
  <c r="D32" i="59"/>
  <c r="D34" i="59"/>
  <c r="D35" i="59"/>
  <c r="D36" i="59"/>
  <c r="D37" i="59"/>
  <c r="D39" i="59"/>
  <c r="D40" i="59"/>
  <c r="D41" i="59"/>
  <c r="D43" i="59"/>
  <c r="D44" i="59"/>
  <c r="D45" i="59"/>
  <c r="D48" i="59"/>
  <c r="D21" i="59"/>
  <c r="D10" i="59"/>
  <c r="D12" i="59"/>
  <c r="D13" i="59"/>
  <c r="D14" i="59"/>
  <c r="D15" i="59"/>
  <c r="D16" i="59"/>
  <c r="D9" i="59"/>
  <c r="F54" i="48" l="1"/>
  <c r="F56" i="48"/>
  <c r="F63" i="48"/>
  <c r="F64" i="48"/>
  <c r="F65" i="48"/>
  <c r="F66" i="48"/>
  <c r="F67" i="48"/>
  <c r="F68" i="48"/>
  <c r="F69" i="48"/>
  <c r="F71" i="48"/>
  <c r="F72" i="48"/>
  <c r="F73" i="48"/>
  <c r="F74" i="48"/>
  <c r="F75" i="48"/>
  <c r="F76" i="48"/>
  <c r="F77" i="48"/>
  <c r="F78" i="48"/>
  <c r="F79" i="48"/>
  <c r="F82" i="48"/>
  <c r="F9" i="48"/>
  <c r="F86" i="67"/>
  <c r="F52" i="67" s="1"/>
  <c r="F58" i="67"/>
  <c r="F61" i="67" s="1"/>
  <c r="F25" i="67"/>
  <c r="B141" i="67"/>
  <c r="F138" i="67"/>
  <c r="D136" i="67"/>
  <c r="F135" i="67"/>
  <c r="D135" i="67"/>
  <c r="D134" i="67"/>
  <c r="D133" i="67"/>
  <c r="F132" i="67"/>
  <c r="D132" i="67"/>
  <c r="D131" i="67"/>
  <c r="D130" i="67"/>
  <c r="G129" i="67"/>
  <c r="G125" i="67"/>
  <c r="F125" i="67"/>
  <c r="G116" i="67"/>
  <c r="G115" i="67"/>
  <c r="G114" i="67"/>
  <c r="G113" i="67"/>
  <c r="G112" i="67"/>
  <c r="G109" i="67"/>
  <c r="G107" i="67"/>
  <c r="G106" i="67"/>
  <c r="G105" i="67"/>
  <c r="G103" i="67"/>
  <c r="G102" i="67"/>
  <c r="G101" i="67"/>
  <c r="G98" i="67"/>
  <c r="G97" i="67"/>
  <c r="G96" i="67"/>
  <c r="G95" i="67"/>
  <c r="G92" i="67"/>
  <c r="G91" i="67"/>
  <c r="F91" i="67"/>
  <c r="G90" i="67"/>
  <c r="F90" i="67"/>
  <c r="G89" i="67"/>
  <c r="F89" i="67"/>
  <c r="G86" i="67"/>
  <c r="G85" i="67"/>
  <c r="G83" i="67"/>
  <c r="F83" i="67"/>
  <c r="G82" i="67"/>
  <c r="G79" i="67"/>
  <c r="G78" i="67"/>
  <c r="G77" i="67"/>
  <c r="G76" i="67"/>
  <c r="G75" i="67"/>
  <c r="G74" i="67"/>
  <c r="G73" i="67"/>
  <c r="G72" i="67"/>
  <c r="G71" i="67"/>
  <c r="G69" i="67"/>
  <c r="G68" i="67"/>
  <c r="G67" i="67"/>
  <c r="G66" i="67"/>
  <c r="G65" i="67"/>
  <c r="G64" i="67"/>
  <c r="G63" i="67"/>
  <c r="G61" i="67"/>
  <c r="G59" i="67"/>
  <c r="G58" i="67"/>
  <c r="G56" i="67"/>
  <c r="G54" i="67"/>
  <c r="G52" i="67"/>
  <c r="G45" i="67"/>
  <c r="G44" i="67"/>
  <c r="F44" i="67"/>
  <c r="G43" i="67"/>
  <c r="F43" i="67"/>
  <c r="G41" i="67"/>
  <c r="F41" i="67"/>
  <c r="G40" i="67"/>
  <c r="G39" i="67"/>
  <c r="G37" i="67"/>
  <c r="F37" i="67"/>
  <c r="G36" i="67"/>
  <c r="G35" i="67"/>
  <c r="G34" i="67"/>
  <c r="G32" i="67"/>
  <c r="G30" i="67"/>
  <c r="F30" i="67"/>
  <c r="G29" i="67"/>
  <c r="G28" i="67"/>
  <c r="F28" i="67"/>
  <c r="G27" i="67"/>
  <c r="G26" i="67"/>
  <c r="G25" i="67"/>
  <c r="G24" i="67"/>
  <c r="G23" i="67"/>
  <c r="G21" i="67"/>
  <c r="F21" i="67"/>
  <c r="G16" i="67"/>
  <c r="G15" i="67"/>
  <c r="G14" i="67"/>
  <c r="G13" i="67"/>
  <c r="G12" i="67"/>
  <c r="G10" i="67"/>
  <c r="G9" i="67"/>
  <c r="I126" i="67" l="1"/>
  <c r="R97" i="69" s="1"/>
  <c r="F59" i="67"/>
  <c r="I18" i="67" l="1"/>
  <c r="D97" i="69" s="1"/>
  <c r="P97" i="69"/>
  <c r="I119" i="67"/>
  <c r="N97" i="69" s="1"/>
  <c r="I99" i="67"/>
  <c r="L97" i="69" s="1"/>
  <c r="I49" i="67"/>
  <c r="F97" i="69" s="1"/>
  <c r="I93" i="67"/>
  <c r="J97" i="69" s="1"/>
  <c r="I87" i="67"/>
  <c r="R96" i="69" l="1"/>
  <c r="D11" i="37"/>
  <c r="H97" i="69"/>
  <c r="I127" i="67"/>
  <c r="W97" i="69" s="1"/>
  <c r="C11" i="37"/>
  <c r="B141" i="66"/>
  <c r="F138" i="66"/>
  <c r="D136" i="66"/>
  <c r="F135" i="66"/>
  <c r="D135" i="66"/>
  <c r="D134" i="66"/>
  <c r="D133" i="66"/>
  <c r="F132" i="66"/>
  <c r="D132" i="66"/>
  <c r="D131" i="66"/>
  <c r="D130" i="66"/>
  <c r="G129" i="66"/>
  <c r="G125" i="66"/>
  <c r="G116" i="66"/>
  <c r="G115" i="66"/>
  <c r="G114" i="66"/>
  <c r="G113" i="66"/>
  <c r="G112" i="66"/>
  <c r="G109" i="66"/>
  <c r="G107" i="66"/>
  <c r="G106" i="66"/>
  <c r="G105" i="66"/>
  <c r="G103" i="66"/>
  <c r="G102" i="66"/>
  <c r="G101" i="66"/>
  <c r="G98" i="66"/>
  <c r="G97" i="66"/>
  <c r="G96" i="66"/>
  <c r="G95" i="66"/>
  <c r="G92" i="66"/>
  <c r="G91" i="66"/>
  <c r="F91" i="66"/>
  <c r="G90" i="66"/>
  <c r="F90" i="66"/>
  <c r="G89" i="66"/>
  <c r="F89" i="66"/>
  <c r="G86" i="66"/>
  <c r="F86" i="66"/>
  <c r="F52" i="66" s="1"/>
  <c r="G85" i="66"/>
  <c r="G83" i="66"/>
  <c r="F83" i="66"/>
  <c r="G82" i="66"/>
  <c r="G79" i="66"/>
  <c r="G78" i="66"/>
  <c r="G77" i="66"/>
  <c r="G76" i="66"/>
  <c r="G75" i="66"/>
  <c r="G74" i="66"/>
  <c r="G73" i="66"/>
  <c r="G72" i="66"/>
  <c r="G71" i="66"/>
  <c r="G69" i="66"/>
  <c r="G68" i="66"/>
  <c r="G67" i="66"/>
  <c r="G66" i="66"/>
  <c r="G65" i="66"/>
  <c r="G64" i="66"/>
  <c r="G63" i="66"/>
  <c r="G61" i="66"/>
  <c r="G59" i="66"/>
  <c r="G58" i="66"/>
  <c r="F58" i="66"/>
  <c r="F61" i="66" s="1"/>
  <c r="G56" i="66"/>
  <c r="G54" i="66"/>
  <c r="G52" i="66"/>
  <c r="G45" i="66"/>
  <c r="G44" i="66"/>
  <c r="F44" i="66"/>
  <c r="G43" i="66"/>
  <c r="F43" i="66"/>
  <c r="G41" i="66"/>
  <c r="F41" i="66"/>
  <c r="G40" i="66"/>
  <c r="G39" i="66"/>
  <c r="G37" i="66"/>
  <c r="F37" i="66"/>
  <c r="G36" i="66"/>
  <c r="G35" i="66"/>
  <c r="G34" i="66"/>
  <c r="G32" i="66"/>
  <c r="G30" i="66"/>
  <c r="F30" i="66"/>
  <c r="G29" i="66"/>
  <c r="G28" i="66"/>
  <c r="F28" i="66"/>
  <c r="G27" i="66"/>
  <c r="G26" i="66"/>
  <c r="G25" i="66"/>
  <c r="F25" i="66"/>
  <c r="F24" i="66" s="1"/>
  <c r="G24" i="66"/>
  <c r="G23" i="66"/>
  <c r="G21" i="66"/>
  <c r="F21" i="66"/>
  <c r="F125" i="66" s="1"/>
  <c r="G16" i="66"/>
  <c r="G15" i="66"/>
  <c r="G14" i="66"/>
  <c r="G13" i="66"/>
  <c r="G12" i="66"/>
  <c r="G10" i="66"/>
  <c r="G9" i="66"/>
  <c r="N96" i="69" l="1"/>
  <c r="F96" i="69"/>
  <c r="D96" i="69"/>
  <c r="L96" i="69"/>
  <c r="J96" i="69"/>
  <c r="W83" i="69"/>
  <c r="W87" i="69"/>
  <c r="W91" i="69"/>
  <c r="W95" i="69"/>
  <c r="W84" i="69"/>
  <c r="W88" i="69"/>
  <c r="W92" i="69"/>
  <c r="W81" i="69"/>
  <c r="W85" i="69"/>
  <c r="W89" i="69"/>
  <c r="W93" i="69"/>
  <c r="W82" i="69"/>
  <c r="W86" i="69"/>
  <c r="W90" i="69"/>
  <c r="W94" i="69"/>
  <c r="M11" i="37"/>
  <c r="P96" i="69"/>
  <c r="E11" i="37"/>
  <c r="H34" i="39"/>
  <c r="I126" i="66"/>
  <c r="R167" i="69" s="1"/>
  <c r="F59" i="66"/>
  <c r="F25" i="65"/>
  <c r="F24" i="65" s="1"/>
  <c r="F21" i="65"/>
  <c r="F125" i="65" s="1"/>
  <c r="B141" i="65"/>
  <c r="F138" i="65"/>
  <c r="D136" i="65"/>
  <c r="F135" i="65"/>
  <c r="D135" i="65"/>
  <c r="D134" i="65"/>
  <c r="D133" i="65"/>
  <c r="F132" i="65"/>
  <c r="D132" i="65"/>
  <c r="D131" i="65"/>
  <c r="D130" i="65"/>
  <c r="G129" i="65"/>
  <c r="G125" i="65"/>
  <c r="G116" i="65"/>
  <c r="G115" i="65"/>
  <c r="G114" i="65"/>
  <c r="G113" i="65"/>
  <c r="G112" i="65"/>
  <c r="G109" i="65"/>
  <c r="G107" i="65"/>
  <c r="G106" i="65"/>
  <c r="G105" i="65"/>
  <c r="G103" i="65"/>
  <c r="G102" i="65"/>
  <c r="G101" i="65"/>
  <c r="G98" i="65"/>
  <c r="G97" i="65"/>
  <c r="G96" i="65"/>
  <c r="G95" i="65"/>
  <c r="G92" i="65"/>
  <c r="G91" i="65"/>
  <c r="F91" i="65"/>
  <c r="G90" i="65"/>
  <c r="F90" i="65"/>
  <c r="G89" i="65"/>
  <c r="F89" i="65"/>
  <c r="G86" i="65"/>
  <c r="F86" i="65"/>
  <c r="F52" i="65" s="1"/>
  <c r="G85" i="65"/>
  <c r="G83" i="65"/>
  <c r="F83" i="65"/>
  <c r="G82" i="65"/>
  <c r="G79" i="65"/>
  <c r="G78" i="65"/>
  <c r="G77" i="65"/>
  <c r="G76" i="65"/>
  <c r="G75" i="65"/>
  <c r="G74" i="65"/>
  <c r="G73" i="65"/>
  <c r="G72" i="65"/>
  <c r="G71" i="65"/>
  <c r="G69" i="65"/>
  <c r="G68" i="65"/>
  <c r="G67" i="65"/>
  <c r="G66" i="65"/>
  <c r="G65" i="65"/>
  <c r="G64" i="65"/>
  <c r="G63" i="65"/>
  <c r="G61" i="65"/>
  <c r="G59" i="65"/>
  <c r="G58" i="65"/>
  <c r="F58" i="65"/>
  <c r="F61" i="65" s="1"/>
  <c r="G56" i="65"/>
  <c r="G54" i="65"/>
  <c r="G52" i="65"/>
  <c r="G45" i="65"/>
  <c r="G44" i="65"/>
  <c r="F44" i="65"/>
  <c r="G43" i="65"/>
  <c r="F43" i="65"/>
  <c r="G41" i="65"/>
  <c r="F41" i="65"/>
  <c r="G40" i="65"/>
  <c r="G39" i="65"/>
  <c r="G37" i="65"/>
  <c r="F37" i="65"/>
  <c r="G36" i="65"/>
  <c r="G35" i="65"/>
  <c r="G34" i="65"/>
  <c r="G32" i="65"/>
  <c r="G30" i="65"/>
  <c r="F30" i="65"/>
  <c r="G29" i="65"/>
  <c r="G28" i="65"/>
  <c r="F28" i="65"/>
  <c r="G27" i="65"/>
  <c r="G26" i="65"/>
  <c r="G25" i="65"/>
  <c r="G24" i="65"/>
  <c r="G23" i="65"/>
  <c r="G21" i="65"/>
  <c r="G16" i="65"/>
  <c r="G15" i="65"/>
  <c r="G14" i="65"/>
  <c r="G13" i="65"/>
  <c r="G12" i="65"/>
  <c r="G10" i="65"/>
  <c r="G9" i="65"/>
  <c r="I18" i="66" l="1"/>
  <c r="D167" i="69" s="1"/>
  <c r="H96" i="69"/>
  <c r="W80" i="69"/>
  <c r="W96" i="69" s="1"/>
  <c r="P167" i="69"/>
  <c r="H30" i="39"/>
  <c r="H29" i="39"/>
  <c r="H31" i="39"/>
  <c r="H32" i="39"/>
  <c r="P143" i="69"/>
  <c r="H25" i="39"/>
  <c r="H22" i="39"/>
  <c r="H26" i="39"/>
  <c r="H18" i="39"/>
  <c r="H23" i="39"/>
  <c r="H27" i="39"/>
  <c r="H19" i="39"/>
  <c r="H20" i="39"/>
  <c r="H24" i="39"/>
  <c r="H28" i="39"/>
  <c r="H21" i="39"/>
  <c r="H17" i="39"/>
  <c r="I49" i="66"/>
  <c r="I119" i="66"/>
  <c r="N167" i="69" s="1"/>
  <c r="I99" i="66"/>
  <c r="L167" i="69" s="1"/>
  <c r="I93" i="66"/>
  <c r="J167" i="69" s="1"/>
  <c r="I126" i="65"/>
  <c r="R143" i="69" s="1"/>
  <c r="F59" i="65"/>
  <c r="F35" i="59"/>
  <c r="F35" i="48" s="1"/>
  <c r="F167" i="69" l="1"/>
  <c r="C14" i="37"/>
  <c r="R166" i="69"/>
  <c r="I18" i="65"/>
  <c r="D143" i="69" s="1"/>
  <c r="H33" i="39"/>
  <c r="I87" i="66"/>
  <c r="I127" i="66" s="1"/>
  <c r="I119" i="65"/>
  <c r="I87" i="65"/>
  <c r="I99" i="65"/>
  <c r="L143" i="69" s="1"/>
  <c r="I93" i="65"/>
  <c r="J143" i="69" s="1"/>
  <c r="I49" i="65"/>
  <c r="F58" i="64"/>
  <c r="F61" i="64" s="1"/>
  <c r="F143" i="69" l="1"/>
  <c r="I127" i="65"/>
  <c r="W143" i="69" s="1"/>
  <c r="D166" i="69"/>
  <c r="N166" i="69"/>
  <c r="L166" i="69"/>
  <c r="J166" i="69"/>
  <c r="D13" i="37"/>
  <c r="H143" i="69"/>
  <c r="D14" i="37"/>
  <c r="M14" i="37" s="1"/>
  <c r="H167" i="69"/>
  <c r="P166" i="69"/>
  <c r="P142" i="69"/>
  <c r="N143" i="69"/>
  <c r="C13" i="37"/>
  <c r="F125" i="64"/>
  <c r="F25" i="64"/>
  <c r="F24" i="64" s="1"/>
  <c r="F25" i="59"/>
  <c r="F37" i="64"/>
  <c r="B141" i="64"/>
  <c r="F138" i="64"/>
  <c r="D136" i="64"/>
  <c r="F135" i="64"/>
  <c r="D135" i="64"/>
  <c r="D134" i="64"/>
  <c r="D133" i="64"/>
  <c r="F132" i="64"/>
  <c r="D132" i="64"/>
  <c r="D131" i="64"/>
  <c r="D130" i="64"/>
  <c r="G129" i="64"/>
  <c r="G125" i="64"/>
  <c r="G116" i="64"/>
  <c r="G115" i="64"/>
  <c r="G114" i="64"/>
  <c r="G113" i="64"/>
  <c r="G112" i="64"/>
  <c r="G109" i="64"/>
  <c r="G107" i="64"/>
  <c r="G106" i="64"/>
  <c r="G105" i="64"/>
  <c r="G103" i="64"/>
  <c r="G102" i="64"/>
  <c r="G101" i="64"/>
  <c r="G98" i="64"/>
  <c r="G97" i="64"/>
  <c r="G96" i="64"/>
  <c r="G95" i="64"/>
  <c r="G92" i="64"/>
  <c r="G91" i="64"/>
  <c r="F91" i="64"/>
  <c r="G90" i="64"/>
  <c r="F90" i="64"/>
  <c r="G89" i="64"/>
  <c r="F89" i="64"/>
  <c r="G86" i="64"/>
  <c r="F86" i="64"/>
  <c r="F52" i="64" s="1"/>
  <c r="G85" i="64"/>
  <c r="G83" i="64"/>
  <c r="F83" i="64"/>
  <c r="G82" i="64"/>
  <c r="G79" i="64"/>
  <c r="G78" i="64"/>
  <c r="G77" i="64"/>
  <c r="G76" i="64"/>
  <c r="G75" i="64"/>
  <c r="G74" i="64"/>
  <c r="G73" i="64"/>
  <c r="G72" i="64"/>
  <c r="G71" i="64"/>
  <c r="G69" i="64"/>
  <c r="G68" i="64"/>
  <c r="G67" i="64"/>
  <c r="G66" i="64"/>
  <c r="G65" i="64"/>
  <c r="G64" i="64"/>
  <c r="G63" i="64"/>
  <c r="G61" i="64"/>
  <c r="G59" i="64"/>
  <c r="G58" i="64"/>
  <c r="G56" i="64"/>
  <c r="G54" i="64"/>
  <c r="G52" i="64"/>
  <c r="G45" i="64"/>
  <c r="G44" i="64"/>
  <c r="F44" i="64"/>
  <c r="G43" i="64"/>
  <c r="F43" i="64"/>
  <c r="G41" i="64"/>
  <c r="F41" i="64"/>
  <c r="G40" i="64"/>
  <c r="G39" i="64"/>
  <c r="G37" i="64"/>
  <c r="G36" i="64"/>
  <c r="G35" i="64"/>
  <c r="G34" i="64"/>
  <c r="G32" i="64"/>
  <c r="G30" i="64"/>
  <c r="F30" i="64"/>
  <c r="G29" i="64"/>
  <c r="G28" i="64"/>
  <c r="F28" i="64"/>
  <c r="G27" i="64"/>
  <c r="G26" i="64"/>
  <c r="G25" i="64"/>
  <c r="G24" i="64"/>
  <c r="G23" i="64"/>
  <c r="G21" i="64"/>
  <c r="G16" i="64"/>
  <c r="G15" i="64"/>
  <c r="G14" i="64"/>
  <c r="G13" i="64"/>
  <c r="G12" i="64"/>
  <c r="G10" i="64"/>
  <c r="G9" i="64"/>
  <c r="F166" i="69" l="1"/>
  <c r="M13" i="37"/>
  <c r="J142" i="69"/>
  <c r="D142" i="69"/>
  <c r="L142" i="69"/>
  <c r="W154" i="69"/>
  <c r="W158" i="69"/>
  <c r="W162" i="69"/>
  <c r="W151" i="69"/>
  <c r="W155" i="69"/>
  <c r="W159" i="69"/>
  <c r="W163" i="69"/>
  <c r="W152" i="69"/>
  <c r="W156" i="69"/>
  <c r="W160" i="69"/>
  <c r="W164" i="69"/>
  <c r="W153" i="69"/>
  <c r="W157" i="69"/>
  <c r="W161" i="69"/>
  <c r="W165" i="69"/>
  <c r="W167" i="69"/>
  <c r="N34" i="39"/>
  <c r="E13" i="37"/>
  <c r="L34" i="39"/>
  <c r="I126" i="64"/>
  <c r="R120" i="69" s="1"/>
  <c r="F59" i="64"/>
  <c r="F125" i="59"/>
  <c r="F90" i="59"/>
  <c r="F89" i="59"/>
  <c r="F91" i="59"/>
  <c r="G78" i="59"/>
  <c r="F83" i="59"/>
  <c r="F58" i="59"/>
  <c r="F59" i="59" s="1"/>
  <c r="F41" i="59"/>
  <c r="F37" i="59"/>
  <c r="F24" i="59"/>
  <c r="F142" i="69" l="1"/>
  <c r="I18" i="64"/>
  <c r="D120" i="69" s="1"/>
  <c r="H142" i="69"/>
  <c r="W141" i="69"/>
  <c r="N29" i="39"/>
  <c r="N19" i="39"/>
  <c r="N24" i="39"/>
  <c r="N17" i="39"/>
  <c r="N30" i="39"/>
  <c r="N18" i="39"/>
  <c r="N23" i="39"/>
  <c r="N28" i="39"/>
  <c r="N32" i="39"/>
  <c r="N22" i="39"/>
  <c r="N27" i="39"/>
  <c r="N21" i="39"/>
  <c r="N31" i="39"/>
  <c r="N26" i="39"/>
  <c r="N20" i="39"/>
  <c r="N25" i="39"/>
  <c r="H166" i="69"/>
  <c r="W150" i="69"/>
  <c r="W166" i="69" s="1"/>
  <c r="P120" i="69"/>
  <c r="N142" i="69"/>
  <c r="L30" i="39"/>
  <c r="L29" i="39"/>
  <c r="L31" i="39"/>
  <c r="L32" i="39"/>
  <c r="L18" i="39"/>
  <c r="L22" i="39"/>
  <c r="L26" i="39"/>
  <c r="L19" i="39"/>
  <c r="L23" i="39"/>
  <c r="L27" i="39"/>
  <c r="L20" i="39"/>
  <c r="L24" i="39"/>
  <c r="L28" i="39"/>
  <c r="L21" i="39"/>
  <c r="L25" i="39"/>
  <c r="L17" i="39"/>
  <c r="I119" i="64"/>
  <c r="N120" i="69" s="1"/>
  <c r="I87" i="64"/>
  <c r="I49" i="64"/>
  <c r="I99" i="64"/>
  <c r="L120" i="69" s="1"/>
  <c r="I93" i="64"/>
  <c r="J120" i="69" s="1"/>
  <c r="F61" i="59"/>
  <c r="G9" i="59"/>
  <c r="F120" i="69" l="1"/>
  <c r="I127" i="64"/>
  <c r="D12" i="37"/>
  <c r="H120" i="69"/>
  <c r="R119" i="69"/>
  <c r="W120" i="69"/>
  <c r="N33" i="39"/>
  <c r="C12" i="37"/>
  <c r="M12" i="37" l="1"/>
  <c r="W110" i="69"/>
  <c r="W114" i="69"/>
  <c r="W105" i="69"/>
  <c r="W113" i="69"/>
  <c r="W108" i="69"/>
  <c r="L119" i="69"/>
  <c r="D119" i="69"/>
  <c r="N119" i="69"/>
  <c r="J119" i="69"/>
  <c r="P119" i="69"/>
  <c r="E12" i="37"/>
  <c r="J34" i="39"/>
  <c r="B141" i="63"/>
  <c r="F138" i="63"/>
  <c r="D136" i="63"/>
  <c r="F135" i="63"/>
  <c r="D135" i="63"/>
  <c r="D134" i="63"/>
  <c r="D133" i="63"/>
  <c r="F132" i="63"/>
  <c r="D132" i="63"/>
  <c r="D131" i="63"/>
  <c r="D130" i="63"/>
  <c r="G129" i="63"/>
  <c r="G125" i="63"/>
  <c r="F125" i="63"/>
  <c r="G116" i="63"/>
  <c r="G115" i="63"/>
  <c r="G114" i="63"/>
  <c r="G113" i="63"/>
  <c r="G112" i="63"/>
  <c r="G109" i="63"/>
  <c r="G107" i="63"/>
  <c r="G106" i="63"/>
  <c r="G105" i="63"/>
  <c r="G103" i="63"/>
  <c r="G102" i="63"/>
  <c r="G101" i="63"/>
  <c r="G98" i="63"/>
  <c r="G97" i="63"/>
  <c r="G96" i="63"/>
  <c r="G95" i="63"/>
  <c r="G92" i="63"/>
  <c r="G91" i="63"/>
  <c r="F91" i="63"/>
  <c r="G90" i="63"/>
  <c r="F90" i="63"/>
  <c r="G89" i="63"/>
  <c r="F89" i="63"/>
  <c r="G85" i="63"/>
  <c r="G83" i="63"/>
  <c r="F83" i="63"/>
  <c r="G82" i="63"/>
  <c r="G79" i="63"/>
  <c r="G78" i="63"/>
  <c r="G77" i="63"/>
  <c r="G76" i="63"/>
  <c r="G75" i="63"/>
  <c r="G74" i="63"/>
  <c r="G73" i="63"/>
  <c r="G72" i="63"/>
  <c r="G71" i="63"/>
  <c r="G69" i="63"/>
  <c r="G68" i="63"/>
  <c r="G67" i="63"/>
  <c r="G66" i="63"/>
  <c r="G65" i="63"/>
  <c r="G64" i="63"/>
  <c r="G63" i="63"/>
  <c r="G61" i="63"/>
  <c r="G59" i="63"/>
  <c r="G58" i="63"/>
  <c r="G56" i="63"/>
  <c r="G54" i="63"/>
  <c r="G52" i="63"/>
  <c r="G45" i="63"/>
  <c r="G44" i="63"/>
  <c r="F44" i="63"/>
  <c r="G43" i="63"/>
  <c r="F43" i="63"/>
  <c r="G41" i="63"/>
  <c r="G40" i="63"/>
  <c r="G39" i="63"/>
  <c r="G37" i="63"/>
  <c r="F37" i="63"/>
  <c r="G36" i="63"/>
  <c r="G35" i="63"/>
  <c r="G34" i="63"/>
  <c r="G32" i="63"/>
  <c r="G30" i="63"/>
  <c r="F30" i="63"/>
  <c r="G29" i="63"/>
  <c r="G28" i="63"/>
  <c r="F28" i="63"/>
  <c r="G27" i="63"/>
  <c r="G26" i="63"/>
  <c r="G25" i="63"/>
  <c r="F25" i="63"/>
  <c r="G24" i="63"/>
  <c r="G23" i="63"/>
  <c r="G21" i="63"/>
  <c r="F21" i="63"/>
  <c r="G16" i="63"/>
  <c r="G15" i="63"/>
  <c r="G14" i="63"/>
  <c r="G13" i="63"/>
  <c r="G12" i="63"/>
  <c r="G10" i="63"/>
  <c r="G9" i="63"/>
  <c r="F91" i="61"/>
  <c r="F90" i="61"/>
  <c r="F89" i="61"/>
  <c r="F83" i="61"/>
  <c r="G78" i="61"/>
  <c r="F91" i="62"/>
  <c r="F90" i="62"/>
  <c r="F89" i="62"/>
  <c r="F86" i="62"/>
  <c r="F52" i="62" s="1"/>
  <c r="F83" i="62"/>
  <c r="F58" i="62"/>
  <c r="F61" i="62" s="1"/>
  <c r="G78" i="62"/>
  <c r="F91" i="58"/>
  <c r="F90" i="58"/>
  <c r="F89" i="58"/>
  <c r="F83" i="58"/>
  <c r="G78" i="58"/>
  <c r="F41" i="58"/>
  <c r="F28" i="58"/>
  <c r="W109" i="69" l="1"/>
  <c r="W117" i="69"/>
  <c r="W116" i="69"/>
  <c r="W106" i="69"/>
  <c r="W104" i="69"/>
  <c r="W107" i="69"/>
  <c r="W118" i="69"/>
  <c r="W111" i="69"/>
  <c r="F119" i="69"/>
  <c r="W115" i="69"/>
  <c r="W112" i="69"/>
  <c r="H119" i="69"/>
  <c r="F24" i="63"/>
  <c r="W103" i="69"/>
  <c r="F90" i="48"/>
  <c r="F91" i="48"/>
  <c r="J30" i="39"/>
  <c r="J32" i="39"/>
  <c r="J31" i="39"/>
  <c r="J29" i="39"/>
  <c r="I123" i="63"/>
  <c r="J25" i="39"/>
  <c r="J22" i="39"/>
  <c r="J26" i="39"/>
  <c r="J18" i="39"/>
  <c r="J23" i="39"/>
  <c r="J27" i="39"/>
  <c r="J19" i="39"/>
  <c r="J24" i="39"/>
  <c r="J28" i="39"/>
  <c r="J21" i="39"/>
  <c r="J17" i="39"/>
  <c r="F83" i="48"/>
  <c r="F89" i="48"/>
  <c r="F52" i="63"/>
  <c r="I126" i="63"/>
  <c r="R51" i="69" s="1"/>
  <c r="F30" i="59"/>
  <c r="G125" i="59"/>
  <c r="G102" i="59"/>
  <c r="G103" i="59"/>
  <c r="G105" i="59"/>
  <c r="G106" i="59"/>
  <c r="G107" i="59"/>
  <c r="G109" i="59"/>
  <c r="G112" i="59"/>
  <c r="G113" i="59"/>
  <c r="G114" i="59"/>
  <c r="G115" i="59"/>
  <c r="G116" i="59"/>
  <c r="G101" i="59"/>
  <c r="G96" i="59"/>
  <c r="G97" i="59"/>
  <c r="G98" i="59"/>
  <c r="G95" i="59"/>
  <c r="G116" i="62"/>
  <c r="G115" i="62"/>
  <c r="G114" i="62"/>
  <c r="G113" i="62"/>
  <c r="G112" i="62"/>
  <c r="G109" i="62"/>
  <c r="G107" i="62"/>
  <c r="G106" i="62"/>
  <c r="G105" i="62"/>
  <c r="G103" i="62"/>
  <c r="G102" i="62"/>
  <c r="G101" i="62"/>
  <c r="G98" i="62"/>
  <c r="G97" i="62"/>
  <c r="G96" i="62"/>
  <c r="G95" i="62"/>
  <c r="W119" i="69" l="1"/>
  <c r="I93" i="63"/>
  <c r="J51" i="69" s="1"/>
  <c r="I119" i="63"/>
  <c r="N51" i="69" s="1"/>
  <c r="I18" i="63"/>
  <c r="I99" i="63"/>
  <c r="L51" i="69" s="1"/>
  <c r="P51" i="69"/>
  <c r="I49" i="63"/>
  <c r="D51" i="69" l="1"/>
  <c r="C9" i="37"/>
  <c r="F51" i="69"/>
  <c r="I87" i="63"/>
  <c r="I127" i="63" s="1"/>
  <c r="R50" i="69"/>
  <c r="G116" i="61"/>
  <c r="G115" i="61"/>
  <c r="G114" i="61"/>
  <c r="G113" i="61"/>
  <c r="G112" i="61"/>
  <c r="G109" i="61"/>
  <c r="G107" i="61"/>
  <c r="G106" i="61"/>
  <c r="G105" i="61"/>
  <c r="G103" i="61"/>
  <c r="G102" i="61"/>
  <c r="G101" i="61"/>
  <c r="G98" i="61"/>
  <c r="G97" i="61"/>
  <c r="G96" i="61"/>
  <c r="G95" i="61"/>
  <c r="F86" i="61"/>
  <c r="F52" i="59"/>
  <c r="F28" i="59"/>
  <c r="D50" i="69" l="1"/>
  <c r="N50" i="69"/>
  <c r="L50" i="69"/>
  <c r="J50" i="69"/>
  <c r="P50" i="69"/>
  <c r="W51" i="69"/>
  <c r="H51" i="69"/>
  <c r="E9" i="37"/>
  <c r="D9" i="37"/>
  <c r="M9" i="37" s="1"/>
  <c r="F52" i="61"/>
  <c r="F86" i="48"/>
  <c r="G47" i="62"/>
  <c r="F50" i="69" l="1"/>
  <c r="W36" i="69"/>
  <c r="W40" i="69"/>
  <c r="W44" i="69"/>
  <c r="W48" i="69"/>
  <c r="W46" i="69"/>
  <c r="W35" i="69"/>
  <c r="W39" i="69"/>
  <c r="W43" i="69"/>
  <c r="W47" i="69"/>
  <c r="W37" i="69"/>
  <c r="W41" i="69"/>
  <c r="W45" i="69"/>
  <c r="W49" i="69"/>
  <c r="W38" i="69"/>
  <c r="W42" i="69"/>
  <c r="G102" i="58"/>
  <c r="G103" i="58"/>
  <c r="G112" i="58"/>
  <c r="G113" i="58"/>
  <c r="G114" i="58"/>
  <c r="G115" i="58"/>
  <c r="G116" i="58"/>
  <c r="G101" i="58"/>
  <c r="G96" i="58"/>
  <c r="G97" i="58"/>
  <c r="G98" i="58"/>
  <c r="G95" i="58"/>
  <c r="H50" i="69" l="1"/>
  <c r="W34" i="69"/>
  <c r="W50" i="69" s="1"/>
  <c r="Q33" i="39"/>
  <c r="D36" i="39"/>
  <c r="B46" i="39"/>
  <c r="B43" i="39"/>
  <c r="B40" i="39"/>
  <c r="O33" i="39"/>
  <c r="I33" i="39"/>
  <c r="G35" i="59"/>
  <c r="G36" i="59"/>
  <c r="G37" i="59"/>
  <c r="G39" i="59"/>
  <c r="G40" i="59"/>
  <c r="G41" i="59"/>
  <c r="G43" i="59"/>
  <c r="G44" i="59"/>
  <c r="G45" i="59"/>
  <c r="G77" i="59" l="1"/>
  <c r="G79" i="59"/>
  <c r="G77" i="58"/>
  <c r="G77" i="62"/>
  <c r="G79" i="62"/>
  <c r="G77" i="61"/>
  <c r="G79" i="61"/>
  <c r="G10" i="61" l="1"/>
  <c r="G12" i="61"/>
  <c r="G13" i="61"/>
  <c r="G14" i="61"/>
  <c r="G15" i="61"/>
  <c r="G13" i="62"/>
  <c r="G14" i="62"/>
  <c r="G15" i="62"/>
  <c r="G16" i="62"/>
  <c r="G10" i="62"/>
  <c r="G12" i="62"/>
  <c r="G10" i="58"/>
  <c r="G12" i="58"/>
  <c r="G13" i="58"/>
  <c r="G14" i="58"/>
  <c r="G15" i="58"/>
  <c r="G16" i="58"/>
  <c r="G35" i="61" l="1"/>
  <c r="G35" i="62"/>
  <c r="G35" i="58"/>
  <c r="G36" i="58"/>
  <c r="F37" i="61"/>
  <c r="F30" i="61"/>
  <c r="F37" i="62"/>
  <c r="F30" i="62"/>
  <c r="F37" i="58"/>
  <c r="F30" i="58"/>
  <c r="G28" i="61"/>
  <c r="F28" i="61"/>
  <c r="G28" i="62"/>
  <c r="F28" i="62"/>
  <c r="G28" i="58"/>
  <c r="G28" i="59"/>
  <c r="F28" i="48" l="1"/>
  <c r="F30" i="48"/>
  <c r="F37" i="48"/>
  <c r="F58" i="61"/>
  <c r="B35" i="37" l="1"/>
  <c r="E21" i="37"/>
  <c r="E30" i="37"/>
  <c r="E27" i="37"/>
  <c r="E24" i="37"/>
  <c r="B8" i="37"/>
  <c r="G83" i="62"/>
  <c r="G83" i="61"/>
  <c r="G83" i="58"/>
  <c r="G83" i="59"/>
  <c r="B141" i="62"/>
  <c r="F138" i="62"/>
  <c r="F135" i="62"/>
  <c r="F132" i="62"/>
  <c r="G129" i="62"/>
  <c r="B141" i="61"/>
  <c r="F138" i="61"/>
  <c r="F135" i="61"/>
  <c r="F132" i="61"/>
  <c r="G129" i="61"/>
  <c r="B141" i="58"/>
  <c r="F138" i="58"/>
  <c r="F135" i="58"/>
  <c r="F132" i="58"/>
  <c r="G129" i="58"/>
  <c r="B141" i="59"/>
  <c r="F138" i="59"/>
  <c r="F135" i="59"/>
  <c r="F132" i="59"/>
  <c r="G129" i="59"/>
  <c r="G30" i="62" l="1"/>
  <c r="G30" i="61"/>
  <c r="G30" i="58"/>
  <c r="G30" i="59" l="1"/>
  <c r="G34" i="62" l="1"/>
  <c r="G36" i="62"/>
  <c r="G37" i="62"/>
  <c r="G34" i="61"/>
  <c r="G36" i="61"/>
  <c r="G37" i="61"/>
  <c r="G34" i="58"/>
  <c r="G37" i="58"/>
  <c r="G34" i="59"/>
  <c r="F43" i="59" l="1"/>
  <c r="F44" i="59"/>
  <c r="G40" i="62"/>
  <c r="F41" i="62"/>
  <c r="G40" i="61"/>
  <c r="F41" i="61"/>
  <c r="G40" i="58"/>
  <c r="G41" i="58"/>
  <c r="F41" i="48" l="1"/>
  <c r="F125" i="58"/>
  <c r="F58" i="58"/>
  <c r="F59" i="58" s="1"/>
  <c r="F52" i="58"/>
  <c r="F52" i="48" s="1"/>
  <c r="F44" i="58"/>
  <c r="F44" i="48" s="1"/>
  <c r="F43" i="58"/>
  <c r="F43" i="48" s="1"/>
  <c r="F25" i="58"/>
  <c r="F21" i="58"/>
  <c r="F24" i="58" l="1"/>
  <c r="F61" i="58"/>
  <c r="F58" i="48"/>
  <c r="F125" i="62"/>
  <c r="F25" i="62"/>
  <c r="F24" i="62" s="1"/>
  <c r="F21" i="62"/>
  <c r="F59" i="62" l="1"/>
  <c r="F125" i="61"/>
  <c r="F125" i="48" s="1"/>
  <c r="F59" i="61"/>
  <c r="F25" i="61"/>
  <c r="F25" i="48" s="1"/>
  <c r="F21" i="61"/>
  <c r="F21" i="48" s="1"/>
  <c r="F59" i="48" l="1"/>
  <c r="F24" i="61"/>
  <c r="F24" i="48" s="1"/>
  <c r="F61" i="61"/>
  <c r="F61" i="48" s="1"/>
  <c r="D135" i="62" l="1"/>
  <c r="D134" i="62"/>
  <c r="D133" i="62"/>
  <c r="D132" i="62"/>
  <c r="D131" i="62"/>
  <c r="D130" i="62"/>
  <c r="G125" i="62"/>
  <c r="G92" i="62"/>
  <c r="G91" i="62"/>
  <c r="G90" i="62"/>
  <c r="G89" i="62"/>
  <c r="G86" i="62"/>
  <c r="G85" i="62"/>
  <c r="G82" i="62"/>
  <c r="G76" i="62"/>
  <c r="G75" i="62"/>
  <c r="G74" i="62"/>
  <c r="G73" i="62"/>
  <c r="G72" i="62"/>
  <c r="G71" i="62"/>
  <c r="G69" i="62"/>
  <c r="G68" i="62"/>
  <c r="G67" i="62"/>
  <c r="G66" i="62"/>
  <c r="G65" i="62"/>
  <c r="G64" i="62"/>
  <c r="G63" i="62"/>
  <c r="G61" i="62"/>
  <c r="G59" i="62"/>
  <c r="G58" i="62"/>
  <c r="G56" i="62"/>
  <c r="G54" i="62"/>
  <c r="G52" i="62"/>
  <c r="G45" i="62"/>
  <c r="G44" i="62"/>
  <c r="G43" i="62"/>
  <c r="G41" i="62"/>
  <c r="G39" i="62"/>
  <c r="G32" i="62"/>
  <c r="G29" i="62"/>
  <c r="G27" i="62"/>
  <c r="G26" i="62"/>
  <c r="G25" i="62"/>
  <c r="G24" i="62"/>
  <c r="G23" i="62"/>
  <c r="G21" i="62"/>
  <c r="G9" i="62"/>
  <c r="D135" i="61"/>
  <c r="D134" i="61"/>
  <c r="D133" i="61"/>
  <c r="D132" i="61"/>
  <c r="D131" i="61"/>
  <c r="D130" i="61"/>
  <c r="G125" i="61"/>
  <c r="G92" i="61"/>
  <c r="G91" i="61"/>
  <c r="G90" i="61"/>
  <c r="G89" i="61"/>
  <c r="G86" i="61"/>
  <c r="G85" i="61"/>
  <c r="G82" i="61"/>
  <c r="G76" i="61"/>
  <c r="G75" i="61"/>
  <c r="G74" i="61"/>
  <c r="G73" i="61"/>
  <c r="G72" i="61"/>
  <c r="G71" i="61"/>
  <c r="G69" i="61"/>
  <c r="G68" i="61"/>
  <c r="G67" i="61"/>
  <c r="G66" i="61"/>
  <c r="G65" i="61"/>
  <c r="G64" i="61"/>
  <c r="G63" i="61"/>
  <c r="G61" i="61"/>
  <c r="G59" i="61"/>
  <c r="G58" i="61"/>
  <c r="G56" i="61"/>
  <c r="G54" i="61"/>
  <c r="G52" i="61"/>
  <c r="G45" i="61"/>
  <c r="G44" i="61"/>
  <c r="G43" i="61"/>
  <c r="G41" i="61"/>
  <c r="G39" i="61"/>
  <c r="G32" i="61"/>
  <c r="G29" i="61"/>
  <c r="G27" i="61"/>
  <c r="G26" i="61"/>
  <c r="G25" i="61"/>
  <c r="G24" i="61"/>
  <c r="G23" i="61"/>
  <c r="G21" i="61"/>
  <c r="G16" i="61"/>
  <c r="D135" i="59"/>
  <c r="D134" i="59"/>
  <c r="D133" i="59"/>
  <c r="D132" i="59"/>
  <c r="D131" i="59"/>
  <c r="D130" i="59"/>
  <c r="G92" i="59"/>
  <c r="G91" i="59"/>
  <c r="G90" i="59"/>
  <c r="G89" i="59"/>
  <c r="G86" i="59"/>
  <c r="G85" i="59"/>
  <c r="G82" i="59"/>
  <c r="G76" i="59"/>
  <c r="G75" i="59"/>
  <c r="G74" i="59"/>
  <c r="G73" i="59"/>
  <c r="G72" i="59"/>
  <c r="G71" i="59"/>
  <c r="G69" i="59"/>
  <c r="G68" i="59"/>
  <c r="G67" i="59"/>
  <c r="G66" i="59"/>
  <c r="G65" i="59"/>
  <c r="G64" i="59"/>
  <c r="G63" i="59"/>
  <c r="G61" i="59"/>
  <c r="G59" i="59"/>
  <c r="G58" i="59"/>
  <c r="G56" i="59"/>
  <c r="G54" i="59"/>
  <c r="G52" i="59"/>
  <c r="G32" i="59"/>
  <c r="G29" i="59"/>
  <c r="G27" i="59"/>
  <c r="G26" i="59"/>
  <c r="G25" i="59"/>
  <c r="G24" i="59"/>
  <c r="G23" i="59"/>
  <c r="G21" i="59"/>
  <c r="D135" i="58"/>
  <c r="D134" i="58"/>
  <c r="D133" i="58"/>
  <c r="D132" i="58"/>
  <c r="D131" i="58"/>
  <c r="D130" i="58"/>
  <c r="G125" i="58"/>
  <c r="G92" i="58"/>
  <c r="G91" i="58"/>
  <c r="G90" i="58"/>
  <c r="G89" i="58"/>
  <c r="G86" i="58"/>
  <c r="G85" i="58"/>
  <c r="G82" i="58"/>
  <c r="G79" i="58"/>
  <c r="G76" i="58"/>
  <c r="G75" i="58"/>
  <c r="G74" i="58"/>
  <c r="G73" i="58"/>
  <c r="G72" i="58"/>
  <c r="G71" i="58"/>
  <c r="G69" i="58"/>
  <c r="G68" i="58"/>
  <c r="G67" i="58"/>
  <c r="G66" i="58"/>
  <c r="G65" i="58"/>
  <c r="G64" i="58"/>
  <c r="G63" i="58"/>
  <c r="G61" i="58"/>
  <c r="G59" i="58"/>
  <c r="G58" i="58"/>
  <c r="G56" i="58"/>
  <c r="G54" i="58"/>
  <c r="G52" i="58"/>
  <c r="G45" i="58"/>
  <c r="G44" i="58"/>
  <c r="G43" i="58"/>
  <c r="G39" i="58"/>
  <c r="G32" i="58"/>
  <c r="G29" i="58"/>
  <c r="G27" i="58"/>
  <c r="G26" i="58"/>
  <c r="G25" i="58"/>
  <c r="G24" i="58"/>
  <c r="G23" i="58"/>
  <c r="G21" i="58"/>
  <c r="G9" i="58"/>
  <c r="D135" i="48" l="1"/>
  <c r="D134" i="48"/>
  <c r="D133" i="48"/>
  <c r="D132" i="48"/>
  <c r="D131" i="48"/>
  <c r="D130" i="48"/>
  <c r="L33" i="39" l="1"/>
  <c r="E33" i="39" l="1"/>
  <c r="C33" i="39" l="1"/>
  <c r="D9" i="34" l="1"/>
  <c r="D136" i="59" l="1"/>
  <c r="D136" i="62"/>
  <c r="D136" i="61"/>
  <c r="D136" i="58"/>
  <c r="D136" i="48"/>
  <c r="C29" i="37"/>
  <c r="C28" i="37"/>
  <c r="C27" i="37"/>
  <c r="C26" i="37"/>
  <c r="C25" i="37"/>
  <c r="C24" i="37"/>
  <c r="I126" i="58" l="1"/>
  <c r="R74" i="69" s="1"/>
  <c r="I126" i="61"/>
  <c r="R213" i="69" s="1"/>
  <c r="I126" i="62"/>
  <c r="R190" i="69" s="1"/>
  <c r="C30" i="37"/>
  <c r="I123" i="48" l="1"/>
  <c r="I87" i="48"/>
  <c r="I87" i="59"/>
  <c r="I18" i="58"/>
  <c r="D74" i="69" s="1"/>
  <c r="I18" i="61"/>
  <c r="D213" i="69" s="1"/>
  <c r="I18" i="59"/>
  <c r="I18" i="62"/>
  <c r="D190" i="69" s="1"/>
  <c r="I18" i="48"/>
  <c r="P74" i="69"/>
  <c r="P190" i="69"/>
  <c r="P213" i="69"/>
  <c r="I93" i="48"/>
  <c r="I119" i="59"/>
  <c r="I119" i="61"/>
  <c r="N213" i="69" s="1"/>
  <c r="I119" i="62"/>
  <c r="N190" i="69" s="1"/>
  <c r="I119" i="58"/>
  <c r="I99" i="62"/>
  <c r="L190" i="69" s="1"/>
  <c r="I119" i="48"/>
  <c r="I99" i="61"/>
  <c r="L213" i="69" s="1"/>
  <c r="I49" i="58"/>
  <c r="F74" i="69" s="1"/>
  <c r="I49" i="61"/>
  <c r="F213" i="69" s="1"/>
  <c r="I49" i="62"/>
  <c r="F190" i="69" s="1"/>
  <c r="I93" i="62"/>
  <c r="J190" i="69" s="1"/>
  <c r="I87" i="62"/>
  <c r="I87" i="61"/>
  <c r="I93" i="61"/>
  <c r="J213" i="69" s="1"/>
  <c r="I99" i="59"/>
  <c r="L28" i="69" s="1"/>
  <c r="I99" i="48"/>
  <c r="I93" i="59"/>
  <c r="J28" i="69" s="1"/>
  <c r="I99" i="58"/>
  <c r="L74" i="69" s="1"/>
  <c r="I87" i="58"/>
  <c r="I93" i="58"/>
  <c r="J74" i="69" s="1"/>
  <c r="I126" i="59"/>
  <c r="R28" i="69" s="1"/>
  <c r="D28" i="69" l="1"/>
  <c r="N74" i="69"/>
  <c r="I127" i="58"/>
  <c r="N28" i="69"/>
  <c r="L26" i="69"/>
  <c r="R189" i="69"/>
  <c r="R212" i="69"/>
  <c r="R73" i="69"/>
  <c r="D26" i="69"/>
  <c r="J26" i="69"/>
  <c r="D16" i="37"/>
  <c r="H213" i="69"/>
  <c r="I127" i="61"/>
  <c r="W213" i="69" s="1"/>
  <c r="D10" i="37"/>
  <c r="H74" i="69"/>
  <c r="D15" i="37"/>
  <c r="H190" i="69"/>
  <c r="I127" i="62"/>
  <c r="W190" i="69" s="1"/>
  <c r="W74" i="69"/>
  <c r="P26" i="69"/>
  <c r="D8" i="37"/>
  <c r="H28" i="69"/>
  <c r="D17" i="37"/>
  <c r="W140" i="69"/>
  <c r="W136" i="69"/>
  <c r="W132" i="69"/>
  <c r="W128" i="69"/>
  <c r="W139" i="69"/>
  <c r="W135" i="69"/>
  <c r="W131" i="69"/>
  <c r="W127" i="69"/>
  <c r="W138" i="69"/>
  <c r="W134" i="69"/>
  <c r="W130" i="69"/>
  <c r="W137" i="69"/>
  <c r="W133" i="69"/>
  <c r="W129" i="69"/>
  <c r="C10" i="37"/>
  <c r="C15" i="37"/>
  <c r="C16" i="37"/>
  <c r="I126" i="48"/>
  <c r="D27" i="69" l="1"/>
  <c r="P27" i="69"/>
  <c r="N26" i="69"/>
  <c r="M16" i="37"/>
  <c r="J189" i="69"/>
  <c r="D19" i="37"/>
  <c r="M10" i="37"/>
  <c r="D73" i="69"/>
  <c r="J73" i="69"/>
  <c r="D189" i="69"/>
  <c r="E16" i="37"/>
  <c r="J27" i="69"/>
  <c r="L73" i="69"/>
  <c r="N212" i="69"/>
  <c r="N189" i="69"/>
  <c r="D212" i="69"/>
  <c r="L212" i="69"/>
  <c r="L189" i="69"/>
  <c r="F212" i="69"/>
  <c r="W196" i="69"/>
  <c r="W200" i="69"/>
  <c r="W204" i="69"/>
  <c r="W208" i="69"/>
  <c r="W199" i="69"/>
  <c r="W203" i="69"/>
  <c r="W207" i="69"/>
  <c r="W211" i="69"/>
  <c r="W197" i="69"/>
  <c r="W205" i="69"/>
  <c r="W206" i="69"/>
  <c r="W209" i="69"/>
  <c r="W202" i="69"/>
  <c r="W198" i="69"/>
  <c r="W201" i="69"/>
  <c r="W210" i="69"/>
  <c r="J212" i="69"/>
  <c r="L27" i="69"/>
  <c r="W66" i="69"/>
  <c r="W64" i="69"/>
  <c r="W177" i="69"/>
  <c r="W181" i="69"/>
  <c r="W185" i="69"/>
  <c r="W173" i="69"/>
  <c r="W179" i="69"/>
  <c r="W183" i="69"/>
  <c r="W187" i="69"/>
  <c r="W180" i="69"/>
  <c r="W184" i="69"/>
  <c r="W174" i="69"/>
  <c r="W178" i="69"/>
  <c r="W182" i="69"/>
  <c r="W186" i="69"/>
  <c r="W175" i="69"/>
  <c r="W176" i="69"/>
  <c r="W188" i="69"/>
  <c r="M15" i="37"/>
  <c r="F189" i="69"/>
  <c r="F73" i="69"/>
  <c r="P189" i="69"/>
  <c r="P73" i="69"/>
  <c r="P212" i="69"/>
  <c r="H26" i="69"/>
  <c r="W126" i="69"/>
  <c r="W142" i="69" s="1"/>
  <c r="R142" i="69"/>
  <c r="R27" i="69"/>
  <c r="E15" i="37"/>
  <c r="P34" i="39"/>
  <c r="E10" i="37"/>
  <c r="F34" i="39"/>
  <c r="R34" i="39"/>
  <c r="I49" i="48"/>
  <c r="W59" i="69" l="1"/>
  <c r="W70" i="69"/>
  <c r="W69" i="69"/>
  <c r="W60" i="69"/>
  <c r="W65" i="69"/>
  <c r="W67" i="69"/>
  <c r="W62" i="69"/>
  <c r="W61" i="69"/>
  <c r="W72" i="69"/>
  <c r="W68" i="69"/>
  <c r="N73" i="69"/>
  <c r="W63" i="69"/>
  <c r="N27" i="69"/>
  <c r="W71" i="69"/>
  <c r="W58" i="69"/>
  <c r="C17" i="37"/>
  <c r="M17" i="37" s="1"/>
  <c r="I127" i="48"/>
  <c r="W212" i="69"/>
  <c r="H212" i="69"/>
  <c r="H73" i="69"/>
  <c r="W57" i="69"/>
  <c r="H189" i="69"/>
  <c r="W189" i="69"/>
  <c r="H27" i="69"/>
  <c r="F30" i="39"/>
  <c r="F32" i="39"/>
  <c r="F31" i="39"/>
  <c r="F29" i="39"/>
  <c r="P29" i="39"/>
  <c r="P30" i="39"/>
  <c r="P32" i="39"/>
  <c r="P31" i="39"/>
  <c r="R29" i="39"/>
  <c r="R31" i="39"/>
  <c r="R32" i="39"/>
  <c r="R30" i="39"/>
  <c r="P26" i="39"/>
  <c r="P18" i="39"/>
  <c r="P23" i="39"/>
  <c r="P27" i="39"/>
  <c r="P19" i="39"/>
  <c r="P24" i="39"/>
  <c r="P28" i="39"/>
  <c r="P20" i="39"/>
  <c r="P25" i="39"/>
  <c r="P17" i="39"/>
  <c r="P21" i="39"/>
  <c r="F18" i="39"/>
  <c r="F27" i="39"/>
  <c r="F19" i="39"/>
  <c r="F23" i="39"/>
  <c r="F28" i="39"/>
  <c r="F20" i="39"/>
  <c r="F17" i="39"/>
  <c r="F21" i="39"/>
  <c r="F22" i="39"/>
  <c r="R17" i="39"/>
  <c r="R21" i="39"/>
  <c r="R25" i="39"/>
  <c r="R18" i="39"/>
  <c r="R22" i="39"/>
  <c r="R19" i="39"/>
  <c r="R23" i="39"/>
  <c r="R20" i="39"/>
  <c r="R24" i="39"/>
  <c r="F25" i="39"/>
  <c r="F24" i="39"/>
  <c r="F26" i="39"/>
  <c r="P22" i="39"/>
  <c r="R26" i="39"/>
  <c r="R28" i="39"/>
  <c r="R27" i="39"/>
  <c r="K33" i="39"/>
  <c r="J20" i="39"/>
  <c r="I49" i="59"/>
  <c r="C8" i="37" s="1"/>
  <c r="W73" i="69" l="1"/>
  <c r="I127" i="59"/>
  <c r="W28" i="69" s="1"/>
  <c r="M8" i="37"/>
  <c r="F28" i="69"/>
  <c r="P33" i="39"/>
  <c r="R33" i="39"/>
  <c r="F33" i="39"/>
  <c r="J33" i="39"/>
  <c r="D34" i="39" l="1"/>
  <c r="D32" i="39" s="1"/>
  <c r="F26" i="69"/>
  <c r="C19" i="37"/>
  <c r="D31" i="39" l="1"/>
  <c r="D30" i="39"/>
  <c r="D27" i="39"/>
  <c r="D29" i="39"/>
  <c r="D28" i="39"/>
  <c r="W20" i="69"/>
  <c r="W18" i="69"/>
  <c r="W17" i="69"/>
  <c r="W14" i="69"/>
  <c r="W16" i="69"/>
  <c r="W24" i="69"/>
  <c r="W19" i="69"/>
  <c r="W23" i="69"/>
  <c r="W12" i="69"/>
  <c r="W22" i="69"/>
  <c r="W25" i="69"/>
  <c r="F27" i="69"/>
  <c r="W11" i="69"/>
  <c r="W13" i="69"/>
  <c r="W21" i="69"/>
  <c r="W26" i="69"/>
  <c r="W15" i="69"/>
  <c r="E8" i="37"/>
  <c r="E19" i="37" s="1"/>
  <c r="D18" i="39"/>
  <c r="W27" i="69" l="1"/>
  <c r="D21" i="39"/>
  <c r="D24" i="39"/>
  <c r="D19" i="39"/>
  <c r="D26" i="39"/>
  <c r="D17" i="39"/>
  <c r="D20" i="39"/>
  <c r="D22" i="39"/>
  <c r="D23" i="39"/>
  <c r="D25" i="39"/>
  <c r="D33" i="39" l="1"/>
  <c r="E14" i="37" l="1"/>
  <c r="E18" i="37" l="1"/>
  <c r="E17" i="37"/>
</calcChain>
</file>

<file path=xl/sharedStrings.xml><?xml version="1.0" encoding="utf-8"?>
<sst xmlns="http://schemas.openxmlformats.org/spreadsheetml/2006/main" count="4159" uniqueCount="373">
  <si>
    <t>PREFEITURA MUNICIPAL DO RIO GRANDE - RS</t>
  </si>
  <si>
    <t>Item</t>
  </si>
  <si>
    <t>Unid.</t>
  </si>
  <si>
    <t>Quant.</t>
  </si>
  <si>
    <t>Custo Unit.</t>
  </si>
  <si>
    <t>1.</t>
  </si>
  <si>
    <t>1.1</t>
  </si>
  <si>
    <t>1.2</t>
  </si>
  <si>
    <t>Ligação Provisória água</t>
  </si>
  <si>
    <t>1.3</t>
  </si>
  <si>
    <t>Entrada Provisória de Energia</t>
  </si>
  <si>
    <t>1.4</t>
  </si>
  <si>
    <t>1.5</t>
  </si>
  <si>
    <t>Sinalização de Segurança</t>
  </si>
  <si>
    <t>Aquisição e assentamento de placa de obra</t>
  </si>
  <si>
    <t>2.</t>
  </si>
  <si>
    <t>m²</t>
  </si>
  <si>
    <t>m</t>
  </si>
  <si>
    <t>pt</t>
  </si>
  <si>
    <t>Total de Instalações Provisórias</t>
  </si>
  <si>
    <t>2.1</t>
  </si>
  <si>
    <t>Movimentação de Terra</t>
  </si>
  <si>
    <t>2.1.1</t>
  </si>
  <si>
    <t>Escavação mecânica de Valas</t>
  </si>
  <si>
    <t>Escoramento Metálico de Valas</t>
  </si>
  <si>
    <t>Reaterro compactado com material local</t>
  </si>
  <si>
    <t>2.2</t>
  </si>
  <si>
    <t>2.2.1</t>
  </si>
  <si>
    <t>2.3</t>
  </si>
  <si>
    <t>m³</t>
  </si>
  <si>
    <t>unid.</t>
  </si>
  <si>
    <t>3.</t>
  </si>
  <si>
    <t>3.1</t>
  </si>
  <si>
    <t>3.2</t>
  </si>
  <si>
    <t>Limpeza geral da obra</t>
  </si>
  <si>
    <t>TOTAL DA OBRA</t>
  </si>
  <si>
    <t>Total</t>
  </si>
  <si>
    <t>Cálculo do BDI utilizado no orçamento</t>
  </si>
  <si>
    <t>Porcentagem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</si>
  <si>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</si>
  <si>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</si>
  <si>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</si>
  <si>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</si>
  <si>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</si>
  <si>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</si>
  <si>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</si>
  <si>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</si>
  <si>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</si>
  <si>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</si>
  <si>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PROJETO DE PAVIMENTAÇÃO &amp; DRENAGEM - PLANILHA ORÇAMENTÁRIA</t>
  </si>
  <si>
    <t>Custo total c/BDI</t>
  </si>
  <si>
    <t>Custo Unit. c/ BDI</t>
  </si>
  <si>
    <t>mês</t>
  </si>
  <si>
    <t>Parcela</t>
  </si>
  <si>
    <t>Mês 11</t>
  </si>
  <si>
    <t>Preparo da Cancha</t>
  </si>
  <si>
    <t>Regularização e compactação do sub-leito</t>
  </si>
  <si>
    <t>Pavimentação com Blocos de Concreto</t>
  </si>
  <si>
    <t>Meio Fio de Concreto Prémoldado</t>
  </si>
  <si>
    <t>2.3.1</t>
  </si>
  <si>
    <t>Total de Pavimentação</t>
  </si>
  <si>
    <t>DRENAGEM</t>
  </si>
  <si>
    <t>3.1.1</t>
  </si>
  <si>
    <t>Escorameto</t>
  </si>
  <si>
    <t>3.2.1</t>
  </si>
  <si>
    <t>3.3</t>
  </si>
  <si>
    <t>Reaterro e Aterro</t>
  </si>
  <si>
    <t>3.3.1</t>
  </si>
  <si>
    <t>3.4</t>
  </si>
  <si>
    <t>Remoção do Material Escavado</t>
  </si>
  <si>
    <t>3.4.1</t>
  </si>
  <si>
    <t>3.5</t>
  </si>
  <si>
    <t>3.5.1</t>
  </si>
  <si>
    <t>3.6</t>
  </si>
  <si>
    <t>Canalizações</t>
  </si>
  <si>
    <t>3.6.1</t>
  </si>
  <si>
    <t>3.6.2</t>
  </si>
  <si>
    <t>3.7</t>
  </si>
  <si>
    <t>3.7.1</t>
  </si>
  <si>
    <t>3.7.2</t>
  </si>
  <si>
    <t>3.7.3</t>
  </si>
  <si>
    <t>3.7.4</t>
  </si>
  <si>
    <t>3.8</t>
  </si>
  <si>
    <t>Rebaixamento do Lençol Freático</t>
  </si>
  <si>
    <t>3.8.1</t>
  </si>
  <si>
    <t>Total da Drenagem</t>
  </si>
  <si>
    <t>LIMPEZA DA OBRA</t>
  </si>
  <si>
    <t>Rebaixamento do lençol freático p/ tubulação</t>
  </si>
  <si>
    <t>Total da Limpeza Geral</t>
  </si>
  <si>
    <t>Período</t>
  </si>
  <si>
    <t>Rebaixam. do lençol frea. p/ execução de  BL e PV</t>
  </si>
  <si>
    <t>m³XKm</t>
  </si>
  <si>
    <t>73877/002</t>
  </si>
  <si>
    <t xml:space="preserve">Remoção de material escavado – carga, descarga e tranporte </t>
  </si>
  <si>
    <t>3.8.2</t>
  </si>
  <si>
    <t>Mês 12</t>
  </si>
  <si>
    <t>Descrição dos Serviços</t>
  </si>
  <si>
    <r>
      <t xml:space="preserve">Assentamento e fornec. tubo </t>
    </r>
    <r>
      <rPr>
        <sz val="11"/>
        <rFont val="Symbol"/>
        <family val="1"/>
        <charset val="2"/>
      </rPr>
      <t>f</t>
    </r>
    <r>
      <rPr>
        <sz val="11"/>
        <rFont val="Arial"/>
        <family val="2"/>
      </rPr>
      <t xml:space="preserve"> 400 mm PA - 2 / PBJE </t>
    </r>
  </si>
  <si>
    <r>
      <t xml:space="preserve">Assentamento e fornec. tubo </t>
    </r>
    <r>
      <rPr>
        <sz val="11"/>
        <rFont val="Symbol"/>
        <family val="1"/>
        <charset val="2"/>
      </rPr>
      <t>f</t>
    </r>
    <r>
      <rPr>
        <sz val="11"/>
        <rFont val="Arial"/>
        <family val="2"/>
      </rPr>
      <t xml:space="preserve"> 600 mm PA - 2 / PBJE </t>
    </r>
  </si>
  <si>
    <t>4.</t>
  </si>
  <si>
    <t>4.1</t>
  </si>
  <si>
    <t>74221/001</t>
  </si>
  <si>
    <t>Coordenadora de Projetos Eng.ª Suzel Magali Leite</t>
  </si>
  <si>
    <t>74209/001</t>
  </si>
  <si>
    <t>Código Sinapi</t>
  </si>
  <si>
    <t>Escoramento Meio Fio c/mat. local, compac. manualmente, faixa</t>
  </si>
  <si>
    <t>74205/001</t>
  </si>
  <si>
    <t>Escavação mecânica de material (corte)</t>
  </si>
  <si>
    <t xml:space="preserve">Locação e nivelamento de obra - topografia </t>
  </si>
  <si>
    <t>2.2.2</t>
  </si>
  <si>
    <t>2.2.3</t>
  </si>
  <si>
    <t>2.2.4</t>
  </si>
  <si>
    <t>2.2.5</t>
  </si>
  <si>
    <t>2.4</t>
  </si>
  <si>
    <t>2.4.1</t>
  </si>
  <si>
    <t>2.4.2</t>
  </si>
  <si>
    <t>Locação e nivelamento de obra - topografia</t>
  </si>
  <si>
    <t>Locação e nivelmaneto de obra - topografia - drenagem</t>
  </si>
  <si>
    <t>3.4.2</t>
  </si>
  <si>
    <t>INSTALAÇÕES PROVISÓRIAS</t>
  </si>
  <si>
    <t>PAVIMENTAÇÃO</t>
  </si>
  <si>
    <r>
      <t xml:space="preserve">Assentamento e fornec. tubo </t>
    </r>
    <r>
      <rPr>
        <sz val="11"/>
        <rFont val="Symbol"/>
        <family val="1"/>
        <charset val="2"/>
      </rPr>
      <t>f</t>
    </r>
    <r>
      <rPr>
        <sz val="11"/>
        <rFont val="Arial"/>
        <family val="2"/>
      </rPr>
      <t xml:space="preserve"> 600 mm PS - 2 / PBJE </t>
    </r>
  </si>
  <si>
    <t>BDI={[(1+AC+S+R+G)x(1+DF)x(1+L)/(1-T)]-1}x100</t>
  </si>
  <si>
    <t>3.6.3</t>
  </si>
  <si>
    <t>1.    Garantia (G)</t>
  </si>
  <si>
    <t>2.    Riscos ( R )</t>
  </si>
  <si>
    <t>3.    Despesas financeiras (DF)</t>
  </si>
  <si>
    <t>4.    Administração Central (AC)</t>
  </si>
  <si>
    <t>5.    Lucro (L)</t>
  </si>
  <si>
    <t>6.    Tributos (T)</t>
  </si>
  <si>
    <r>
      <rPr>
        <b/>
        <sz val="11"/>
        <color indexed="8"/>
        <rFont val="Arial"/>
        <family val="2"/>
      </rPr>
      <t>BDI</t>
    </r>
    <r>
      <rPr>
        <sz val="11"/>
        <color indexed="8"/>
        <rFont val="Arial"/>
        <family val="2"/>
      </rPr>
      <t>= conforme acórdão TCU nº 2622/2013 e nº 2369/2011</t>
    </r>
  </si>
  <si>
    <t>Ruas</t>
  </si>
  <si>
    <t>Pavimentação</t>
  </si>
  <si>
    <t>Drenagem</t>
  </si>
  <si>
    <t>TOTAL</t>
  </si>
  <si>
    <t>Total do Empreendimento</t>
  </si>
  <si>
    <t>Locação e nivelamento de obra - topografia (Pavimentação)</t>
  </si>
  <si>
    <t>Eng.ª  Civil Bárbara Lothamer Peixe</t>
  </si>
  <si>
    <t>PLEO  25101</t>
  </si>
  <si>
    <t>3.6.4</t>
  </si>
  <si>
    <r>
      <t xml:space="preserve">Assentamento e fornec. tubo </t>
    </r>
    <r>
      <rPr>
        <sz val="11"/>
        <rFont val="Symbol"/>
        <family val="1"/>
        <charset val="2"/>
      </rPr>
      <t>f</t>
    </r>
    <r>
      <rPr>
        <sz val="11"/>
        <rFont val="Arial"/>
        <family val="2"/>
      </rPr>
      <t xml:space="preserve"> 400 mm PS - 2 / PBJE </t>
    </r>
  </si>
  <si>
    <t>3.7.5</t>
  </si>
  <si>
    <t>3.7.6</t>
  </si>
  <si>
    <t>3.7.7</t>
  </si>
  <si>
    <t>Poços de visita e Caixa de boca de lobo/alas</t>
  </si>
  <si>
    <t>Caixa Tipo Boca de Lobo ou Poço de Visita - BL1</t>
  </si>
  <si>
    <t>Caixa Tipo Boca de Lobo ou Poço de Visita - BL2</t>
  </si>
  <si>
    <t>PASSEIO PÚBLICO</t>
  </si>
  <si>
    <t>4.2</t>
  </si>
  <si>
    <t>4.3</t>
  </si>
  <si>
    <t>Total do Passeio Público</t>
  </si>
  <si>
    <t>Rua B</t>
  </si>
  <si>
    <t>Rua 3</t>
  </si>
  <si>
    <t>RUA 3</t>
  </si>
  <si>
    <t>RUA B</t>
  </si>
  <si>
    <t>2.5</t>
  </si>
  <si>
    <t>Ciclovia em Concreto</t>
  </si>
  <si>
    <t>2.5.1</t>
  </si>
  <si>
    <t>2.5.2</t>
  </si>
  <si>
    <t>2.5.3</t>
  </si>
  <si>
    <t>PLEO 521017</t>
  </si>
  <si>
    <t>Locação e nivelamento de obra - topografia (Passeio)</t>
  </si>
  <si>
    <t>INS 10775</t>
  </si>
  <si>
    <t>Colocação e compactação de aterro para sub-base</t>
  </si>
  <si>
    <t>PLEO 592047</t>
  </si>
  <si>
    <t>2.2.6</t>
  </si>
  <si>
    <t>Sub-base de brita graduada - inclusive compactação</t>
  </si>
  <si>
    <t>Fornecimento e assentamento de bloco de concreto intertravado - e=8cm (16 faces 22x11cm) - rejunte areia grossa - colchão de areia média ou pó de pedra</t>
  </si>
  <si>
    <t>Assentamento e fornecimento de Meio Fio de Concreto pré-moldado 100x15x13x30 cm</t>
  </si>
  <si>
    <t>PLEO 000321</t>
  </si>
  <si>
    <t>Lastro de Brita nº2</t>
  </si>
  <si>
    <t>Reaterro Mecânico c/material importado, com adensamento hidraulico - camada de 20 cm</t>
  </si>
  <si>
    <t>92852+INS13159</t>
  </si>
  <si>
    <t>92856+INS13173</t>
  </si>
  <si>
    <t>3.6.5</t>
  </si>
  <si>
    <t>3.6.6</t>
  </si>
  <si>
    <t>3.6.7</t>
  </si>
  <si>
    <r>
      <t xml:space="preserve">Assentamento e fornec. tubo </t>
    </r>
    <r>
      <rPr>
        <sz val="11"/>
        <rFont val="Symbol"/>
        <family val="1"/>
        <charset val="2"/>
      </rPr>
      <t>f</t>
    </r>
    <r>
      <rPr>
        <sz val="11"/>
        <rFont val="Arial"/>
        <family val="2"/>
      </rPr>
      <t xml:space="preserve"> 800 mm PA - 2 / PBJE </t>
    </r>
  </si>
  <si>
    <r>
      <t xml:space="preserve">Assentamento e fornec. tubo </t>
    </r>
    <r>
      <rPr>
        <sz val="11"/>
        <rFont val="Symbol"/>
        <family val="1"/>
        <charset val="2"/>
      </rPr>
      <t>f</t>
    </r>
    <r>
      <rPr>
        <sz val="11"/>
        <rFont val="Arial"/>
        <family val="2"/>
      </rPr>
      <t xml:space="preserve"> 1000 mm PA - 2 / PBJE </t>
    </r>
  </si>
  <si>
    <t>Assentamento e fornec. Célula de Concreto 1,0x1,0m</t>
  </si>
  <si>
    <t>92860+INS7773</t>
  </si>
  <si>
    <t>PLEO 305</t>
  </si>
  <si>
    <t>Caixa Tipo Boca de Lobo ou Poço de Visita - BL3</t>
  </si>
  <si>
    <r>
      <t xml:space="preserve">Ala de alvenaria para tubo </t>
    </r>
    <r>
      <rPr>
        <sz val="11"/>
        <rFont val="Symbol"/>
        <family val="1"/>
        <charset val="2"/>
      </rPr>
      <t>f</t>
    </r>
    <r>
      <rPr>
        <sz val="11"/>
        <rFont val="Arial"/>
        <family val="2"/>
      </rPr>
      <t xml:space="preserve"> 600 mm</t>
    </r>
  </si>
  <si>
    <t>PLEO 298</t>
  </si>
  <si>
    <t>3.7.8</t>
  </si>
  <si>
    <t>PLEO 000290</t>
  </si>
  <si>
    <t>PLEO 000289</t>
  </si>
  <si>
    <t>Transporte de CBUQ</t>
  </si>
  <si>
    <t>3.9</t>
  </si>
  <si>
    <t>3.9.1</t>
  </si>
  <si>
    <t>3.9.2</t>
  </si>
  <si>
    <t>Lastro de Brita nº.2 - espessura=5 cm</t>
  </si>
  <si>
    <t xml:space="preserve">Execução Piso de concreto desempenado e rampas - 20MPa, incl. junta de dilatação em madeira - 7cm </t>
  </si>
  <si>
    <t xml:space="preserve">Execução Piso de concreto para ciclovia - 20MPa , incl. junta de dilatação em madeira - 7cm </t>
  </si>
  <si>
    <t>5.</t>
  </si>
  <si>
    <t>5.1</t>
  </si>
  <si>
    <t>Reforço de Tubulações</t>
  </si>
  <si>
    <t>Reforço cobertura do tubo - pó de pedra</t>
  </si>
  <si>
    <t>73817/001</t>
  </si>
  <si>
    <t>RUA 1</t>
  </si>
  <si>
    <t>Rua 1</t>
  </si>
  <si>
    <t>RUA 5</t>
  </si>
  <si>
    <t>RUA 6</t>
  </si>
  <si>
    <t>Rua Local 1</t>
  </si>
  <si>
    <t>Aterro em Saibro</t>
  </si>
  <si>
    <t>Caixa Tipo Boca de Lobo Dupla ou Poço de Visita - BL13-d</t>
  </si>
  <si>
    <t>2.4.3</t>
  </si>
  <si>
    <t>Caixa Tipo Boca de Lobo ou Poço de Visita - PV7</t>
  </si>
  <si>
    <t>Pavimentação Asfáltica</t>
  </si>
  <si>
    <t>Imprimação CM-30</t>
  </si>
  <si>
    <t>2.6</t>
  </si>
  <si>
    <t>2.6.1</t>
  </si>
  <si>
    <t>2.6.2</t>
  </si>
  <si>
    <t>2.6.3</t>
  </si>
  <si>
    <t>2.2.7</t>
  </si>
  <si>
    <t>Transporte de brita-graduada</t>
  </si>
  <si>
    <t>GABINETE DE PROGRAMAS E PROJETOS ESPECIAIS</t>
  </si>
  <si>
    <t>Transporte do pó de pedra</t>
  </si>
  <si>
    <t>Assentamento e fornecimento de Meio Fio de Concreto pré-moldado 100x15x13x20 cm</t>
  </si>
  <si>
    <t>2.2.8</t>
  </si>
  <si>
    <t>Transporte de saibro</t>
  </si>
  <si>
    <t>Distância de Capão do Leão 72 km</t>
  </si>
  <si>
    <t>Distância da Pelotense 78 km</t>
  </si>
  <si>
    <t>Distância da Pedreira JÁ Silveira 78 km</t>
  </si>
  <si>
    <t>2.4.4</t>
  </si>
  <si>
    <t>Construção de pavimento com aplicação de concreto betuminoso usinado à quente (CBUQ) - Capa de Rolamento - 3 cm</t>
  </si>
  <si>
    <t>Construção de pavimento com aplicação de concreto betuminoso usinado à quente (CBUQ) - Binder - 6 cm</t>
  </si>
  <si>
    <t>Instalações Provisórias - Container p/ almoxarifado s/ sanitário</t>
  </si>
  <si>
    <t>Instalações Provisórias - Container p/ escritório c/ sanitário</t>
  </si>
  <si>
    <t>INS 10776</t>
  </si>
  <si>
    <t>1.6</t>
  </si>
  <si>
    <t>Mobilização e Desmobilização</t>
  </si>
  <si>
    <t>1.7</t>
  </si>
  <si>
    <t>3.7.9</t>
  </si>
  <si>
    <t>Caixa Tipo Boca de Lobo Dupla ou Poço de Visita - BL14-d</t>
  </si>
  <si>
    <t>Caixa Tipo Boca de Lobo ou Poço de Visita - BL5</t>
  </si>
  <si>
    <t xml:space="preserve">Caixa Tipo Boca de Lobo ou Poço de Visita - BL1 </t>
  </si>
  <si>
    <t>ORÇAMENTO - COMPLEXO JUNÇÃO</t>
  </si>
  <si>
    <t>RUA LOCAL 1</t>
  </si>
  <si>
    <t>RUA LOCAL B</t>
  </si>
  <si>
    <t>ACESSIBILIDADE</t>
  </si>
  <si>
    <t xml:space="preserve">Execução Piso de concreto desempenado - 20MPa, incl. junta de dilatação em madeira - 7cm </t>
  </si>
  <si>
    <t xml:space="preserve">Execução Piso de concreto para rampas - 20MPa, incl. junta de dilatação em madeira - 7cm </t>
  </si>
  <si>
    <t>Total de Acessibilidade</t>
  </si>
  <si>
    <t>6.</t>
  </si>
  <si>
    <t>5.2</t>
  </si>
  <si>
    <t>5.3</t>
  </si>
  <si>
    <t>5.4</t>
  </si>
  <si>
    <t>6.1</t>
  </si>
  <si>
    <t>6.2</t>
  </si>
  <si>
    <t>SINALIZAÇÃO</t>
  </si>
  <si>
    <t>Total de Sinalização</t>
  </si>
  <si>
    <t>Placa de identificação de logradouro (sem suporte)</t>
  </si>
  <si>
    <t>Suporte para placa de sinalização</t>
  </si>
  <si>
    <t>6.3</t>
  </si>
  <si>
    <t>6.4</t>
  </si>
  <si>
    <t>6.5</t>
  </si>
  <si>
    <t xml:space="preserve">Sinalização horizontal com tinta base acrílica amarela (eixo contínuo e tracejado para via) </t>
  </si>
  <si>
    <t xml:space="preserve">Sinalização horizontal com tinta base acrílica branca (faixa de pedestres - FTP) </t>
  </si>
  <si>
    <t xml:space="preserve">Sinalização horizontal com tinta base acrílica amarela (eixo contínuo e tracejado para ciclovia) </t>
  </si>
  <si>
    <t>Sinalização horizontal com tinta base acrílica branca (linha de retenção - LRE para via e ciclovia)</t>
  </si>
  <si>
    <t>Sinalização horizontal com tinta base acrílica branca (marcação de cruzamento rodocicloviário - MCC)</t>
  </si>
  <si>
    <t>6.6</t>
  </si>
  <si>
    <t>6.7</t>
  </si>
  <si>
    <t>6.8</t>
  </si>
  <si>
    <t>6.9</t>
  </si>
  <si>
    <t>6.10</t>
  </si>
  <si>
    <t>6.11</t>
  </si>
  <si>
    <t>6.12</t>
  </si>
  <si>
    <t>Sinalização horizontal c/termoplástico branca pré-formado - PARE</t>
  </si>
  <si>
    <t>Sinalização horizontal c/termoplástico branca pré-formado - SIC</t>
  </si>
  <si>
    <t>Remoção e recalçamento</t>
  </si>
  <si>
    <t>2.7</t>
  </si>
  <si>
    <t>Remoção e recalçamento de pavimentação asfáltica em CBUQ</t>
  </si>
  <si>
    <t>2.7.1</t>
  </si>
  <si>
    <t>PLEO 592046</t>
  </si>
  <si>
    <t>Chefe de Gabinete GPPE Darlene Torrada Pereira</t>
  </si>
  <si>
    <t>7.</t>
  </si>
  <si>
    <t>7.1</t>
  </si>
  <si>
    <r>
      <t xml:space="preserve">Ala de alvenaria para tubo </t>
    </r>
    <r>
      <rPr>
        <sz val="11"/>
        <rFont val="Symbol"/>
        <family val="1"/>
        <charset val="2"/>
      </rPr>
      <t>f</t>
    </r>
    <r>
      <rPr>
        <sz val="11"/>
        <rFont val="Arial"/>
        <family val="2"/>
      </rPr>
      <t xml:space="preserve"> 400 mm</t>
    </r>
  </si>
  <si>
    <t>RUA 2</t>
  </si>
  <si>
    <t>Rua 2</t>
  </si>
  <si>
    <t>Caixa Tipo Boca de Lobo ou Poço de Visita - BL7</t>
  </si>
  <si>
    <t>Rua 5</t>
  </si>
  <si>
    <t>Rua 6</t>
  </si>
  <si>
    <t>RUA 7</t>
  </si>
  <si>
    <t>Rua 7</t>
  </si>
  <si>
    <t>RUA 4</t>
  </si>
  <si>
    <t>Rua 4</t>
  </si>
  <si>
    <t>2.7.2</t>
  </si>
  <si>
    <t>Retirada e realinhamento de Meio Fio existente</t>
  </si>
  <si>
    <t>ZERO POIS SERÁ APROVEITADA A ESCAVAÇÃO PARA ATERRAR A VALA ANTIGA</t>
  </si>
  <si>
    <t xml:space="preserve">Sinalização horizontal com tinta base acrílica branca (eixo contínuo e tracejado para via e estacionamento) </t>
  </si>
  <si>
    <t>6.13</t>
  </si>
  <si>
    <t>SICRO 5214000</t>
  </si>
  <si>
    <t>SICRO 5213414</t>
  </si>
  <si>
    <t>SICRO 5216111</t>
  </si>
  <si>
    <t>6.14</t>
  </si>
  <si>
    <t>Sinalização horizontal c/termoplástico branca pré-formado - PEM</t>
  </si>
  <si>
    <t xml:space="preserve">Sinalização horizontal com tinta base acrílica vermelha (lateral e cruzamento para ciclovia) </t>
  </si>
  <si>
    <t>6.15</t>
  </si>
  <si>
    <t xml:space="preserve">Piso podotátil direcional, amarelo, dimesões 25x25cm </t>
  </si>
  <si>
    <t xml:space="preserve">Piso podotátil alerta, vermelho, dimesões 25x25cm </t>
  </si>
  <si>
    <t>6.16</t>
  </si>
  <si>
    <t xml:space="preserve">Sinalização horizontal com tinta base acrílica branca (lateral para ciclovia) </t>
  </si>
  <si>
    <t>6.17</t>
  </si>
  <si>
    <t>6.18</t>
  </si>
  <si>
    <t>4.4</t>
  </si>
  <si>
    <t>Placa de sinalização de trânsito semi-refletiva l=40cm - CIRCULAÇÃO EXCLUSIVA DE BICICLETA - R-34 (sem suporte)</t>
  </si>
  <si>
    <t>Placa de sinalização de trânsito semi-refletiva l=40cm - PASSAGEM SINALIZADA DE CICLISTAS - A-30b (sem suporte)</t>
  </si>
  <si>
    <t>Placa de sinalização de trânsito semi-refletiva l=25cm - PARE - R-1 (sem suporte)</t>
  </si>
  <si>
    <t>Placa de sinalização de trânsito semi-refletiva l=40cm - ESTACIONAMENTO - R-6a, R-6b, R-6c (sem suporte)</t>
  </si>
  <si>
    <t>8.</t>
  </si>
  <si>
    <t>8.1</t>
  </si>
  <si>
    <t>PLEO 302</t>
  </si>
  <si>
    <t>CRONOGRAMA FÍSICO-FINANCEIRO - PAVIMENTAÇÃO E DRENAGEM COMPLEXO JUNÇÃO</t>
  </si>
  <si>
    <t>PLEO 325</t>
  </si>
  <si>
    <t>PLEO 326</t>
  </si>
  <si>
    <t>PLEO 327</t>
  </si>
  <si>
    <t>PLEO 309</t>
  </si>
  <si>
    <t>Administração Local</t>
  </si>
  <si>
    <t>1.8</t>
  </si>
  <si>
    <t>1.9</t>
  </si>
  <si>
    <t>AS BUILT</t>
  </si>
  <si>
    <t>PLEO 518903</t>
  </si>
  <si>
    <t>Mês 13</t>
  </si>
  <si>
    <t>Mês 14</t>
  </si>
  <si>
    <t>Mês 15</t>
  </si>
  <si>
    <t>Mês 16</t>
  </si>
  <si>
    <t>SICRO 5213359</t>
  </si>
  <si>
    <t>Tacha refletiva monodirecional - fornecimento e colocação</t>
  </si>
  <si>
    <t>REDE DE ABASTECIMENTO DE ÁGUA</t>
  </si>
  <si>
    <t>REDE COLETORA DE ESGOTO SANITÁRIO</t>
  </si>
  <si>
    <t xml:space="preserve">INSTALAÇÕES PROVISÓRIAS </t>
  </si>
  <si>
    <t>LIMPEZA DE OBRA</t>
  </si>
  <si>
    <t>CRONOGRAMA FÍSICO-FINANCEIRO - PAVIMENTAÇÃO, DRENAGEM, REDE DE ESGOTO E ÁGUA COMPLEXO JUNÇÃO</t>
  </si>
  <si>
    <t>GERAL</t>
  </si>
  <si>
    <t>COTAÇÃO</t>
  </si>
  <si>
    <t>TRECHO ENTRE RUA B E RUA 7</t>
  </si>
  <si>
    <t>3.7.10</t>
  </si>
  <si>
    <t>Ala de Concreto armado para célula 1,0x1,0m</t>
  </si>
  <si>
    <t>PLEO 312</t>
  </si>
  <si>
    <t>7.2</t>
  </si>
  <si>
    <t>Deslocamento de postes com linha viva</t>
  </si>
  <si>
    <t>Deslocamento de postes com rede morta</t>
  </si>
  <si>
    <t>Total de Postes</t>
  </si>
  <si>
    <t>DESLOCAMENTO DE POSTE</t>
  </si>
  <si>
    <t>ORÇAMENTO TOTAL - COMPLEXO JUNÇÃO</t>
  </si>
  <si>
    <r>
      <t xml:space="preserve">OBS: A base dos custos unitários de cada item contido neste orçamento têm origem da tabela do SINAPI de Junho de 2018, SICRO  de Novembro de 2017 e </t>
    </r>
    <r>
      <rPr>
        <sz val="12"/>
        <rFont val="Arial"/>
        <family val="2"/>
      </rPr>
      <t>Franarin de Junho de 2018.</t>
    </r>
  </si>
  <si>
    <t>PLEO 22142+522140</t>
  </si>
  <si>
    <t>PLEO 308</t>
  </si>
  <si>
    <t>PLEO 323</t>
  </si>
  <si>
    <t>PLEO 340</t>
  </si>
  <si>
    <t>PLEO 341</t>
  </si>
  <si>
    <t>PLEO 328</t>
  </si>
  <si>
    <t>PLEO 329</t>
  </si>
  <si>
    <t>Rio Grande, 31 de Agosto de 2018.</t>
  </si>
  <si>
    <t>CRONOGRAMA FÍSICO-FINANCEIRO - IMPLANTAÇÃO RDE DE ÁGUA / COMPLEXO JUNÇÃO</t>
  </si>
  <si>
    <t>MOVIMENTO DE SOLO</t>
  </si>
  <si>
    <t>INTERLIGAÇÕES DE REDE</t>
  </si>
  <si>
    <r>
      <t>FORNEC.</t>
    </r>
    <r>
      <rPr>
        <b/>
        <vertAlign val="superscript"/>
        <sz val="11"/>
        <rFont val="Arial"/>
        <family val="2"/>
      </rPr>
      <t xml:space="preserve">TO </t>
    </r>
    <r>
      <rPr>
        <b/>
        <sz val="11"/>
        <rFont val="Arial"/>
        <family val="2"/>
      </rPr>
      <t>E ASSEN.</t>
    </r>
    <r>
      <rPr>
        <b/>
        <vertAlign val="superscript"/>
        <sz val="11"/>
        <rFont val="Arial"/>
        <family val="2"/>
      </rPr>
      <t>TO</t>
    </r>
    <r>
      <rPr>
        <b/>
        <sz val="11"/>
        <rFont val="Arial"/>
        <family val="2"/>
      </rPr>
      <t xml:space="preserve"> DE TUBOS EM PVC</t>
    </r>
  </si>
  <si>
    <t>CONEXÕES</t>
  </si>
  <si>
    <t>REGISTRO EURO 20 PARA PVC PBA</t>
  </si>
  <si>
    <t>CAIXA DE PROTEÇÃO PARA REGISTRO</t>
  </si>
  <si>
    <t>TAMPÃO em ferro fundido p/ cx. de registro</t>
  </si>
  <si>
    <t>LIGAÇÕES DOMICILIARES</t>
  </si>
  <si>
    <t>SERVIÇOS PRELIMINARES</t>
  </si>
  <si>
    <t>ADMINISTRAÇÃO LOCAL</t>
  </si>
  <si>
    <t>ELEVATÓRIA DE ESGOTO</t>
  </si>
  <si>
    <t>EMISSÁRIO</t>
  </si>
  <si>
    <t>REDE DE ESGOTO</t>
  </si>
  <si>
    <t>RAMAIS PREDIAIS/ ESGOTO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</si>
</sst>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#,##0.00\ ;\-#,##0.00\ ;&quot; -&quot;#\ ;@\ "/>
    <numFmt numFmtId="166" formatCode="_(* #,##0.00_);_(* \(#,##0.00\);_(* &quot;-&quot;??_);_(@_)"/>
    <numFmt numFmtId="167" formatCode="&quot;R$&quot;\ #,##0.00"/>
  </numFmts>
  <fonts count="4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sz val="12"/>
      <name val="Arial"/>
      <family val="2"/>
    </font>
    <font>
      <sz val="12"/>
      <color indexed="8"/>
      <name val="Calibri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Symbol"/>
      <family val="1"/>
      <charset val="2"/>
    </font>
    <font>
      <b/>
      <sz val="12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name val="Calibri"/>
      <family val="2"/>
    </font>
    <font>
      <sz val="10"/>
      <color rgb="FFFF0000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sz val="11"/>
      <color theme="0"/>
      <name val="Calibri"/>
      <family val="2"/>
    </font>
    <font>
      <b/>
      <sz val="10"/>
      <color rgb="FFFF0000"/>
      <name val="Arial"/>
      <family val="2"/>
    </font>
    <font>
      <b/>
      <sz val="10"/>
      <color theme="8" tint="-0.499984740745262"/>
      <name val="Arial"/>
      <family val="2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  <font>
      <b/>
      <vertAlign val="superscript"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0" fontId="5" fillId="0" borderId="0"/>
    <xf numFmtId="44" fontId="2" fillId="0" borderId="0" applyFont="0" applyFill="0" applyBorder="0" applyAlignment="0" applyProtection="0"/>
    <xf numFmtId="0" fontId="8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0" borderId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24" fillId="0" borderId="0"/>
    <xf numFmtId="0" fontId="24" fillId="0" borderId="0"/>
    <xf numFmtId="0" fontId="5" fillId="0" borderId="0"/>
    <xf numFmtId="9" fontId="25" fillId="0" borderId="0" applyBorder="0" applyAlignment="0" applyProtection="0"/>
    <xf numFmtId="9" fontId="24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25" fillId="0" borderId="0" applyBorder="0" applyAlignment="0" applyProtection="0"/>
    <xf numFmtId="43" fontId="24" fillId="0" borderId="0" applyFont="0" applyFill="0" applyBorder="0" applyAlignment="0" applyProtection="0"/>
  </cellStyleXfs>
  <cellXfs count="572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7" fillId="0" borderId="1" xfId="0" applyFont="1" applyFill="1" applyBorder="1" applyAlignment="1">
      <alignment horizontal="center"/>
    </xf>
    <xf numFmtId="43" fontId="3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4" xfId="1" applyFont="1" applyFill="1" applyBorder="1" applyAlignment="1">
      <alignment horizontal="center"/>
    </xf>
    <xf numFmtId="9" fontId="11" fillId="2" borderId="4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4" fontId="12" fillId="2" borderId="0" xfId="4" applyNumberFormat="1" applyFont="1" applyFill="1" applyBorder="1" applyAlignment="1">
      <alignment horizontal="center" vertical="center"/>
    </xf>
    <xf numFmtId="9" fontId="12" fillId="2" borderId="0" xfId="4" applyFont="1" applyFill="1" applyBorder="1" applyAlignment="1">
      <alignment horizontal="center" vertical="center"/>
    </xf>
    <xf numFmtId="9" fontId="11" fillId="2" borderId="0" xfId="4" applyFont="1" applyFill="1" applyBorder="1" applyAlignment="1">
      <alignment horizontal="center" vertical="center"/>
    </xf>
    <xf numFmtId="9" fontId="14" fillId="2" borderId="0" xfId="4" applyFont="1" applyFill="1" applyBorder="1" applyAlignment="1">
      <alignment horizontal="center" vertical="center"/>
    </xf>
    <xf numFmtId="9" fontId="12" fillId="2" borderId="0" xfId="2" applyNumberFormat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 applyBorder="1" applyAlignment="1">
      <alignment horizontal="center"/>
    </xf>
    <xf numFmtId="0" fontId="0" fillId="2" borderId="0" xfId="0" applyFill="1" applyAlignment="1">
      <alignment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44" fontId="10" fillId="2" borderId="0" xfId="0" applyNumberFormat="1" applyFont="1" applyFill="1" applyBorder="1" applyAlignment="1">
      <alignment horizontal="center"/>
    </xf>
    <xf numFmtId="44" fontId="10" fillId="2" borderId="0" xfId="0" applyNumberFormat="1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9" fillId="3" borderId="5" xfId="1" applyFont="1" applyFill="1" applyBorder="1" applyAlignment="1">
      <alignment horizontal="right"/>
    </xf>
    <xf numFmtId="0" fontId="19" fillId="3" borderId="6" xfId="1" applyFont="1" applyFill="1" applyBorder="1" applyAlignment="1">
      <alignment vertical="top"/>
    </xf>
    <xf numFmtId="0" fontId="17" fillId="2" borderId="6" xfId="0" applyFont="1" applyFill="1" applyBorder="1" applyAlignment="1">
      <alignment horizontal="center"/>
    </xf>
    <xf numFmtId="0" fontId="19" fillId="3" borderId="6" xfId="1" applyFont="1" applyFill="1" applyBorder="1" applyAlignment="1">
      <alignment horizontal="center" vertical="top"/>
    </xf>
    <xf numFmtId="4" fontId="17" fillId="2" borderId="8" xfId="0" applyNumberFormat="1" applyFont="1" applyFill="1" applyBorder="1" applyAlignment="1">
      <alignment horizontal="center"/>
    </xf>
    <xf numFmtId="0" fontId="19" fillId="3" borderId="3" xfId="1" applyFont="1" applyFill="1" applyBorder="1" applyAlignment="1">
      <alignment horizontal="right"/>
    </xf>
    <xf numFmtId="0" fontId="19" fillId="3" borderId="9" xfId="1" applyFont="1" applyFill="1" applyBorder="1" applyAlignment="1">
      <alignment horizontal="center" vertical="top"/>
    </xf>
    <xf numFmtId="2" fontId="17" fillId="2" borderId="9" xfId="0" applyNumberFormat="1" applyFont="1" applyFill="1" applyBorder="1" applyAlignment="1">
      <alignment horizontal="center"/>
    </xf>
    <xf numFmtId="44" fontId="20" fillId="3" borderId="11" xfId="2" applyFont="1" applyFill="1" applyBorder="1" applyAlignment="1">
      <alignment horizontal="center"/>
    </xf>
    <xf numFmtId="0" fontId="20" fillId="3" borderId="18" xfId="1" applyFont="1" applyFill="1" applyBorder="1" applyAlignment="1">
      <alignment vertical="top"/>
    </xf>
    <xf numFmtId="0" fontId="20" fillId="3" borderId="19" xfId="1" applyFont="1" applyFill="1" applyBorder="1" applyAlignment="1">
      <alignment vertical="top"/>
    </xf>
    <xf numFmtId="44" fontId="20" fillId="3" borderId="20" xfId="2" applyFont="1" applyFill="1" applyBorder="1" applyAlignment="1">
      <alignment horizontal="center"/>
    </xf>
    <xf numFmtId="0" fontId="20" fillId="3" borderId="5" xfId="1" applyFont="1" applyFill="1" applyBorder="1" applyAlignment="1">
      <alignment horizontal="center"/>
    </xf>
    <xf numFmtId="0" fontId="20" fillId="3" borderId="21" xfId="1" applyFont="1" applyFill="1" applyBorder="1" applyAlignment="1">
      <alignment vertical="top"/>
    </xf>
    <xf numFmtId="0" fontId="20" fillId="3" borderId="3" xfId="1" applyFont="1" applyFill="1" applyBorder="1" applyAlignment="1">
      <alignment horizontal="center"/>
    </xf>
    <xf numFmtId="0" fontId="19" fillId="3" borderId="5" xfId="1" applyFont="1" applyFill="1" applyBorder="1" applyAlignment="1">
      <alignment horizontal="right" vertical="top"/>
    </xf>
    <xf numFmtId="0" fontId="1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0" fillId="0" borderId="0" xfId="0" applyFont="1" applyBorder="1" applyAlignment="1">
      <alignment horizontal="right"/>
    </xf>
    <xf numFmtId="0" fontId="0" fillId="0" borderId="25" xfId="0" applyFont="1" applyBorder="1" applyAlignment="1">
      <alignment horizontal="left"/>
    </xf>
    <xf numFmtId="0" fontId="0" fillId="0" borderId="0" xfId="0" applyFont="1" applyFill="1" applyBorder="1" applyAlignment="1">
      <alignment horizontal="right"/>
    </xf>
    <xf numFmtId="0" fontId="0" fillId="0" borderId="0" xfId="0" applyFont="1" applyBorder="1"/>
    <xf numFmtId="0" fontId="19" fillId="0" borderId="0" xfId="0" applyFont="1" applyFill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22" fillId="0" borderId="0" xfId="0" applyFont="1"/>
    <xf numFmtId="44" fontId="16" fillId="2" borderId="13" xfId="2" applyFont="1" applyFill="1" applyBorder="1" applyAlignment="1">
      <alignment horizontal="center" vertical="center"/>
    </xf>
    <xf numFmtId="0" fontId="20" fillId="0" borderId="3" xfId="1" applyFont="1" applyFill="1" applyBorder="1" applyAlignment="1">
      <alignment horizontal="center"/>
    </xf>
    <xf numFmtId="0" fontId="20" fillId="0" borderId="18" xfId="1" applyFont="1" applyFill="1" applyBorder="1" applyAlignment="1">
      <alignment vertical="top"/>
    </xf>
    <xf numFmtId="43" fontId="3" fillId="0" borderId="0" xfId="0" applyNumberFormat="1" applyFont="1" applyFill="1" applyAlignment="1">
      <alignment horizontal="center"/>
    </xf>
    <xf numFmtId="0" fontId="17" fillId="0" borderId="0" xfId="0" applyFont="1" applyAlignment="1">
      <alignment horizontal="center"/>
    </xf>
    <xf numFmtId="0" fontId="19" fillId="3" borderId="3" xfId="1" applyFont="1" applyFill="1" applyBorder="1" applyAlignment="1">
      <alignment horizontal="right" vertical="center"/>
    </xf>
    <xf numFmtId="0" fontId="19" fillId="3" borderId="9" xfId="1" applyFont="1" applyFill="1" applyBorder="1" applyAlignment="1">
      <alignment horizontal="center" vertical="center"/>
    </xf>
    <xf numFmtId="0" fontId="20" fillId="2" borderId="19" xfId="1" applyFont="1" applyFill="1" applyBorder="1" applyAlignment="1">
      <alignment vertical="top"/>
    </xf>
    <xf numFmtId="0" fontId="20" fillId="3" borderId="0" xfId="1" applyFont="1" applyFill="1" applyBorder="1" applyAlignment="1">
      <alignment horizontal="right"/>
    </xf>
    <xf numFmtId="44" fontId="20" fillId="3" borderId="0" xfId="2" applyFont="1" applyFill="1" applyBorder="1" applyAlignment="1">
      <alignment horizontal="center"/>
    </xf>
    <xf numFmtId="10" fontId="9" fillId="0" borderId="29" xfId="4" applyNumberFormat="1" applyFont="1" applyFill="1" applyBorder="1" applyAlignment="1"/>
    <xf numFmtId="0" fontId="19" fillId="3" borderId="9" xfId="1" applyFont="1" applyFill="1" applyBorder="1" applyAlignment="1">
      <alignment horizontal="left" vertical="center" wrapText="1"/>
    </xf>
    <xf numFmtId="0" fontId="19" fillId="3" borderId="0" xfId="1" applyFont="1" applyFill="1" applyBorder="1" applyAlignment="1">
      <alignment vertical="top"/>
    </xf>
    <xf numFmtId="0" fontId="19" fillId="0" borderId="9" xfId="1" applyFont="1" applyFill="1" applyBorder="1" applyAlignment="1">
      <alignment horizontal="center" vertical="top"/>
    </xf>
    <xf numFmtId="0" fontId="19" fillId="0" borderId="9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right"/>
    </xf>
    <xf numFmtId="0" fontId="17" fillId="2" borderId="3" xfId="0" applyFont="1" applyFill="1" applyBorder="1" applyAlignment="1">
      <alignment horizontal="right" vertical="center"/>
    </xf>
    <xf numFmtId="44" fontId="20" fillId="3" borderId="11" xfId="2" applyNumberFormat="1" applyFont="1" applyFill="1" applyBorder="1" applyAlignment="1">
      <alignment horizontal="center"/>
    </xf>
    <xf numFmtId="10" fontId="1" fillId="0" borderId="30" xfId="4" applyNumberFormat="1" applyFont="1" applyBorder="1" applyAlignment="1">
      <alignment horizontal="left"/>
    </xf>
    <xf numFmtId="0" fontId="0" fillId="0" borderId="0" xfId="0" applyBorder="1"/>
    <xf numFmtId="0" fontId="3" fillId="0" borderId="0" xfId="0" applyFont="1"/>
    <xf numFmtId="10" fontId="7" fillId="0" borderId="2" xfId="4" applyNumberFormat="1" applyFont="1" applyBorder="1" applyAlignment="1">
      <alignment horizontal="left"/>
    </xf>
    <xf numFmtId="4" fontId="17" fillId="2" borderId="8" xfId="5" applyNumberFormat="1" applyFont="1" applyFill="1" applyBorder="1" applyAlignment="1">
      <alignment horizontal="center" vertical="center"/>
    </xf>
    <xf numFmtId="0" fontId="18" fillId="4" borderId="4" xfId="0" applyFont="1" applyFill="1" applyBorder="1" applyAlignment="1"/>
    <xf numFmtId="0" fontId="18" fillId="4" borderId="12" xfId="0" applyFont="1" applyFill="1" applyBorder="1" applyAlignment="1"/>
    <xf numFmtId="0" fontId="18" fillId="4" borderId="13" xfId="0" applyFont="1" applyFill="1" applyBorder="1" applyAlignment="1"/>
    <xf numFmtId="0" fontId="18" fillId="4" borderId="23" xfId="0" applyFont="1" applyFill="1" applyBorder="1" applyAlignment="1"/>
    <xf numFmtId="0" fontId="18" fillId="4" borderId="24" xfId="0" applyFont="1" applyFill="1" applyBorder="1" applyAlignment="1"/>
    <xf numFmtId="44" fontId="20" fillId="5" borderId="24" xfId="2" applyFont="1" applyFill="1" applyBorder="1" applyAlignment="1">
      <alignment horizontal="center"/>
    </xf>
    <xf numFmtId="0" fontId="19" fillId="3" borderId="9" xfId="1" applyFont="1" applyFill="1" applyBorder="1" applyAlignment="1">
      <alignment vertical="top"/>
    </xf>
    <xf numFmtId="0" fontId="17" fillId="2" borderId="9" xfId="0" applyFont="1" applyFill="1" applyBorder="1" applyAlignment="1">
      <alignment horizontal="center"/>
    </xf>
    <xf numFmtId="4" fontId="17" fillId="2" borderId="6" xfId="5" applyNumberFormat="1" applyFont="1" applyFill="1" applyBorder="1" applyAlignment="1">
      <alignment horizontal="center" vertical="center"/>
    </xf>
    <xf numFmtId="44" fontId="14" fillId="2" borderId="10" xfId="2" applyFont="1" applyFill="1" applyBorder="1" applyAlignment="1">
      <alignment horizontal="center" vertical="center"/>
    </xf>
    <xf numFmtId="0" fontId="11" fillId="2" borderId="32" xfId="1" applyFont="1" applyFill="1" applyBorder="1" applyAlignment="1">
      <alignment horizontal="center" vertical="center"/>
    </xf>
    <xf numFmtId="0" fontId="11" fillId="2" borderId="33" xfId="1" applyFont="1" applyFill="1" applyBorder="1" applyAlignment="1">
      <alignment horizontal="center" vertical="center"/>
    </xf>
    <xf numFmtId="0" fontId="11" fillId="2" borderId="34" xfId="1" applyFont="1" applyFill="1" applyBorder="1" applyAlignment="1">
      <alignment horizontal="center" vertical="center"/>
    </xf>
    <xf numFmtId="0" fontId="11" fillId="2" borderId="27" xfId="1" applyFont="1" applyFill="1" applyBorder="1" applyAlignment="1">
      <alignment horizontal="center" vertical="center"/>
    </xf>
    <xf numFmtId="0" fontId="19" fillId="3" borderId="9" xfId="1" applyFont="1" applyFill="1" applyBorder="1" applyAlignment="1">
      <alignment vertical="center" wrapText="1"/>
    </xf>
    <xf numFmtId="10" fontId="9" fillId="0" borderId="0" xfId="4" applyNumberFormat="1" applyFont="1" applyFill="1" applyBorder="1" applyAlignment="1">
      <alignment horizontal="center"/>
    </xf>
    <xf numFmtId="4" fontId="17" fillId="9" borderId="6" xfId="5" applyNumberFormat="1" applyFont="1" applyFill="1" applyBorder="1" applyAlignment="1">
      <alignment horizontal="center" vertical="center"/>
    </xf>
    <xf numFmtId="0" fontId="3" fillId="0" borderId="39" xfId="0" applyNumberFormat="1" applyFont="1" applyBorder="1"/>
    <xf numFmtId="0" fontId="9" fillId="0" borderId="40" xfId="0" applyFont="1" applyFill="1" applyBorder="1" applyAlignment="1" applyProtection="1">
      <alignment horizontal="center" vertical="center" wrapText="1"/>
      <protection locked="0"/>
    </xf>
    <xf numFmtId="0" fontId="26" fillId="0" borderId="2" xfId="6" applyFont="1" applyBorder="1" applyAlignment="1">
      <alignment horizontal="center"/>
    </xf>
    <xf numFmtId="0" fontId="17" fillId="0" borderId="39" xfId="0" applyNumberFormat="1" applyFont="1" applyBorder="1"/>
    <xf numFmtId="0" fontId="27" fillId="0" borderId="1" xfId="6" applyFont="1" applyBorder="1" applyAlignment="1">
      <alignment horizontal="left"/>
    </xf>
    <xf numFmtId="0" fontId="28" fillId="0" borderId="25" xfId="0" applyFont="1" applyBorder="1" applyAlignment="1">
      <alignment horizontal="left"/>
    </xf>
    <xf numFmtId="10" fontId="17" fillId="0" borderId="30" xfId="4" applyNumberFormat="1" applyFont="1" applyBorder="1" applyAlignment="1">
      <alignment horizontal="left"/>
    </xf>
    <xf numFmtId="0" fontId="18" fillId="0" borderId="1" xfId="0" applyFont="1" applyFill="1" applyBorder="1" applyAlignment="1">
      <alignment horizontal="center"/>
    </xf>
    <xf numFmtId="10" fontId="18" fillId="0" borderId="2" xfId="4" applyNumberFormat="1" applyFont="1" applyBorder="1" applyAlignment="1">
      <alignment horizontal="left"/>
    </xf>
    <xf numFmtId="10" fontId="19" fillId="0" borderId="29" xfId="4" applyNumberFormat="1" applyFont="1" applyFill="1" applyBorder="1" applyAlignment="1"/>
    <xf numFmtId="0" fontId="0" fillId="0" borderId="40" xfId="0" applyBorder="1"/>
    <xf numFmtId="0" fontId="0" fillId="0" borderId="2" xfId="0" applyBorder="1"/>
    <xf numFmtId="0" fontId="20" fillId="8" borderId="22" xfId="1" applyFont="1" applyFill="1" applyBorder="1" applyAlignment="1">
      <alignment vertical="top"/>
    </xf>
    <xf numFmtId="4" fontId="17" fillId="9" borderId="9" xfId="5" applyNumberFormat="1" applyFont="1" applyFill="1" applyBorder="1" applyAlignment="1">
      <alignment horizontal="center" vertical="center"/>
    </xf>
    <xf numFmtId="0" fontId="0" fillId="9" borderId="0" xfId="0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/>
    </xf>
    <xf numFmtId="0" fontId="29" fillId="9" borderId="25" xfId="0" applyFont="1" applyFill="1" applyBorder="1" applyAlignment="1">
      <alignment horizontal="center" vertical="center"/>
    </xf>
    <xf numFmtId="0" fontId="29" fillId="9" borderId="0" xfId="0" applyFont="1" applyFill="1" applyBorder="1" applyAlignment="1">
      <alignment horizontal="center" vertical="center"/>
    </xf>
    <xf numFmtId="0" fontId="29" fillId="9" borderId="30" xfId="0" applyFont="1" applyFill="1" applyBorder="1" applyAlignment="1">
      <alignment horizontal="center" vertical="center"/>
    </xf>
    <xf numFmtId="44" fontId="30" fillId="9" borderId="9" xfId="0" applyNumberFormat="1" applyFont="1" applyFill="1" applyBorder="1" applyAlignment="1">
      <alignment vertical="center"/>
    </xf>
    <xf numFmtId="44" fontId="29" fillId="9" borderId="9" xfId="0" applyNumberFormat="1" applyFont="1" applyFill="1" applyBorder="1" applyAlignment="1">
      <alignment vertical="center"/>
    </xf>
    <xf numFmtId="44" fontId="0" fillId="0" borderId="0" xfId="0" applyNumberFormat="1"/>
    <xf numFmtId="0" fontId="4" fillId="9" borderId="0" xfId="0" applyFont="1" applyFill="1" applyBorder="1" applyAlignment="1"/>
    <xf numFmtId="0" fontId="0" fillId="9" borderId="0" xfId="0" applyFill="1"/>
    <xf numFmtId="0" fontId="4" fillId="9" borderId="25" xfId="0" applyFont="1" applyFill="1" applyBorder="1" applyAlignment="1"/>
    <xf numFmtId="0" fontId="4" fillId="9" borderId="0" xfId="0" applyFont="1" applyFill="1" applyBorder="1" applyAlignment="1">
      <alignment vertical="center"/>
    </xf>
    <xf numFmtId="0" fontId="0" fillId="9" borderId="0" xfId="0" applyFill="1" applyBorder="1"/>
    <xf numFmtId="0" fontId="9" fillId="0" borderId="29" xfId="0" applyFont="1" applyFill="1" applyBorder="1" applyAlignment="1">
      <alignment horizontal="left"/>
    </xf>
    <xf numFmtId="0" fontId="17" fillId="2" borderId="0" xfId="0" applyFont="1" applyFill="1" applyAlignment="1"/>
    <xf numFmtId="0" fontId="17" fillId="9" borderId="0" xfId="0" applyFont="1" applyFill="1" applyBorder="1" applyAlignment="1">
      <alignment horizontal="center"/>
    </xf>
    <xf numFmtId="0" fontId="3" fillId="9" borderId="0" xfId="0" applyFont="1" applyFill="1" applyAlignment="1">
      <alignment horizontal="center"/>
    </xf>
    <xf numFmtId="0" fontId="14" fillId="9" borderId="0" xfId="0" applyFont="1" applyFill="1" applyBorder="1" applyAlignment="1">
      <alignment horizontal="center"/>
    </xf>
    <xf numFmtId="0" fontId="14" fillId="2" borderId="29" xfId="0" applyFont="1" applyFill="1" applyBorder="1" applyAlignment="1"/>
    <xf numFmtId="43" fontId="3" fillId="9" borderId="0" xfId="0" applyNumberFormat="1" applyFont="1" applyFill="1" applyBorder="1" applyAlignment="1">
      <alignment horizontal="center"/>
    </xf>
    <xf numFmtId="0" fontId="17" fillId="9" borderId="9" xfId="0" applyFont="1" applyFill="1" applyBorder="1" applyAlignment="1">
      <alignment horizontal="center"/>
    </xf>
    <xf numFmtId="0" fontId="19" fillId="8" borderId="9" xfId="1" applyFont="1" applyFill="1" applyBorder="1" applyAlignment="1">
      <alignment horizontal="center" vertical="center"/>
    </xf>
    <xf numFmtId="0" fontId="29" fillId="9" borderId="28" xfId="0" applyFont="1" applyFill="1" applyBorder="1" applyAlignment="1">
      <alignment horizontal="center" vertical="center"/>
    </xf>
    <xf numFmtId="0" fontId="29" fillId="9" borderId="14" xfId="0" applyFont="1" applyFill="1" applyBorder="1" applyAlignment="1">
      <alignment horizontal="center" vertical="center"/>
    </xf>
    <xf numFmtId="0" fontId="29" fillId="9" borderId="46" xfId="0" applyFont="1" applyFill="1" applyBorder="1" applyAlignment="1">
      <alignment horizontal="center" vertical="center"/>
    </xf>
    <xf numFmtId="44" fontId="30" fillId="9" borderId="10" xfId="0" applyNumberFormat="1" applyFont="1" applyFill="1" applyBorder="1" applyAlignment="1">
      <alignment horizontal="center" vertical="center"/>
    </xf>
    <xf numFmtId="0" fontId="31" fillId="9" borderId="33" xfId="0" applyFont="1" applyFill="1" applyBorder="1" applyAlignment="1">
      <alignment horizontal="right" vertical="center"/>
    </xf>
    <xf numFmtId="44" fontId="31" fillId="9" borderId="11" xfId="0" applyNumberFormat="1" applyFont="1" applyFill="1" applyBorder="1" applyAlignment="1">
      <alignment horizontal="center" vertical="center"/>
    </xf>
    <xf numFmtId="0" fontId="16" fillId="9" borderId="30" xfId="0" applyFont="1" applyFill="1" applyBorder="1" applyAlignment="1">
      <alignment vertical="center"/>
    </xf>
    <xf numFmtId="0" fontId="16" fillId="9" borderId="0" xfId="0" applyFont="1" applyFill="1" applyBorder="1" applyAlignment="1">
      <alignment vertical="center"/>
    </xf>
    <xf numFmtId="0" fontId="16" fillId="9" borderId="25" xfId="0" applyFont="1" applyFill="1" applyBorder="1" applyAlignment="1">
      <alignment vertical="center"/>
    </xf>
    <xf numFmtId="0" fontId="14" fillId="9" borderId="0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left"/>
    </xf>
    <xf numFmtId="9" fontId="11" fillId="9" borderId="0" xfId="4" applyNumberFormat="1" applyFont="1" applyFill="1" applyBorder="1" applyAlignment="1">
      <alignment horizontal="center" vertical="center"/>
    </xf>
    <xf numFmtId="164" fontId="11" fillId="9" borderId="0" xfId="4" applyNumberFormat="1" applyFont="1" applyFill="1" applyBorder="1" applyAlignment="1">
      <alignment horizontal="center" vertical="center"/>
    </xf>
    <xf numFmtId="9" fontId="11" fillId="9" borderId="0" xfId="4" applyFont="1" applyFill="1" applyBorder="1" applyAlignment="1">
      <alignment horizontal="center" vertical="center"/>
    </xf>
    <xf numFmtId="0" fontId="19" fillId="9" borderId="9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/>
    </xf>
    <xf numFmtId="9" fontId="11" fillId="2" borderId="0" xfId="1" applyNumberFormat="1" applyFont="1" applyFill="1" applyBorder="1" applyAlignment="1">
      <alignment horizontal="center"/>
    </xf>
    <xf numFmtId="0" fontId="14" fillId="9" borderId="0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0" fontId="14" fillId="0" borderId="0" xfId="0" applyFont="1" applyAlignment="1">
      <alignment horizontal="center"/>
    </xf>
    <xf numFmtId="10" fontId="33" fillId="0" borderId="0" xfId="4" applyNumberFormat="1" applyFont="1" applyFill="1" applyBorder="1" applyAlignment="1">
      <alignment horizontal="center"/>
    </xf>
    <xf numFmtId="0" fontId="3" fillId="9" borderId="25" xfId="0" applyFont="1" applyFill="1" applyBorder="1" applyAlignment="1">
      <alignment wrapText="1"/>
    </xf>
    <xf numFmtId="0" fontId="3" fillId="9" borderId="0" xfId="0" applyFont="1" applyFill="1" applyAlignment="1">
      <alignment wrapText="1"/>
    </xf>
    <xf numFmtId="0" fontId="20" fillId="8" borderId="19" xfId="1" applyFont="1" applyFill="1" applyBorder="1" applyAlignment="1">
      <alignment vertical="top"/>
    </xf>
    <xf numFmtId="0" fontId="17" fillId="9" borderId="0" xfId="0" applyFont="1" applyFill="1" applyBorder="1" applyAlignment="1">
      <alignment horizontal="left"/>
    </xf>
    <xf numFmtId="0" fontId="0" fillId="9" borderId="0" xfId="0" applyFill="1" applyAlignment="1">
      <alignment horizontal="center"/>
    </xf>
    <xf numFmtId="10" fontId="11" fillId="0" borderId="0" xfId="4" applyNumberFormat="1" applyFont="1" applyFill="1" applyBorder="1" applyAlignment="1">
      <alignment horizontal="center"/>
    </xf>
    <xf numFmtId="0" fontId="13" fillId="2" borderId="0" xfId="1" applyFont="1" applyFill="1" applyBorder="1" applyAlignment="1">
      <alignment horizontal="center"/>
    </xf>
    <xf numFmtId="9" fontId="11" fillId="9" borderId="3" xfId="4" applyFont="1" applyFill="1" applyBorder="1" applyAlignment="1">
      <alignment horizontal="center" vertical="center"/>
    </xf>
    <xf numFmtId="9" fontId="11" fillId="9" borderId="3" xfId="4" applyNumberFormat="1" applyFont="1" applyFill="1" applyBorder="1" applyAlignment="1">
      <alignment horizontal="center" vertical="center"/>
    </xf>
    <xf numFmtId="164" fontId="11" fillId="9" borderId="3" xfId="4" applyNumberFormat="1" applyFont="1" applyFill="1" applyBorder="1" applyAlignment="1">
      <alignment horizontal="center" vertical="center"/>
    </xf>
    <xf numFmtId="0" fontId="4" fillId="9" borderId="0" xfId="0" applyFont="1" applyFill="1" applyBorder="1" applyAlignment="1">
      <alignment vertical="center" wrapText="1"/>
    </xf>
    <xf numFmtId="43" fontId="3" fillId="2" borderId="0" xfId="0" applyNumberFormat="1" applyFont="1" applyFill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9" fillId="8" borderId="9" xfId="1" applyFont="1" applyFill="1" applyBorder="1" applyAlignment="1">
      <alignment vertical="center" wrapText="1"/>
    </xf>
    <xf numFmtId="0" fontId="6" fillId="8" borderId="19" xfId="1" applyFont="1" applyFill="1" applyBorder="1" applyAlignment="1">
      <alignment vertical="top"/>
    </xf>
    <xf numFmtId="4" fontId="17" fillId="9" borderId="7" xfId="5" applyNumberFormat="1" applyFont="1" applyFill="1" applyBorder="1" applyAlignment="1">
      <alignment horizontal="center" vertical="center"/>
    </xf>
    <xf numFmtId="4" fontId="17" fillId="2" borderId="7" xfId="5" applyNumberFormat="1" applyFont="1" applyFill="1" applyBorder="1" applyAlignment="1">
      <alignment horizontal="center" vertical="center"/>
    </xf>
    <xf numFmtId="0" fontId="19" fillId="2" borderId="9" xfId="3" applyFont="1" applyFill="1" applyBorder="1" applyAlignment="1"/>
    <xf numFmtId="4" fontId="17" fillId="2" borderId="9" xfId="5" applyNumberFormat="1" applyFont="1" applyFill="1" applyBorder="1" applyAlignment="1">
      <alignment horizontal="center" vertical="center"/>
    </xf>
    <xf numFmtId="0" fontId="19" fillId="2" borderId="47" xfId="3" applyFont="1" applyFill="1" applyBorder="1" applyAlignment="1"/>
    <xf numFmtId="0" fontId="30" fillId="9" borderId="33" xfId="0" applyFont="1" applyFill="1" applyBorder="1" applyAlignment="1">
      <alignment horizontal="center" vertical="center"/>
    </xf>
    <xf numFmtId="4" fontId="17" fillId="9" borderId="19" xfId="5" applyNumberFormat="1" applyFont="1" applyFill="1" applyBorder="1" applyAlignment="1">
      <alignment horizontal="center" vertical="center"/>
    </xf>
    <xf numFmtId="4" fontId="17" fillId="2" borderId="19" xfId="5" applyNumberFormat="1" applyFont="1" applyFill="1" applyBorder="1" applyAlignment="1">
      <alignment horizontal="center" vertical="center"/>
    </xf>
    <xf numFmtId="4" fontId="17" fillId="2" borderId="48" xfId="5" applyNumberFormat="1" applyFont="1" applyFill="1" applyBorder="1" applyAlignment="1">
      <alignment horizontal="center" vertical="center"/>
    </xf>
    <xf numFmtId="4" fontId="17" fillId="2" borderId="22" xfId="5" applyNumberFormat="1" applyFont="1" applyFill="1" applyBorder="1" applyAlignment="1">
      <alignment horizontal="center" vertical="center"/>
    </xf>
    <xf numFmtId="4" fontId="17" fillId="2" borderId="49" xfId="5" applyNumberFormat="1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left"/>
    </xf>
    <xf numFmtId="0" fontId="18" fillId="4" borderId="38" xfId="0" applyFont="1" applyFill="1" applyBorder="1" applyAlignment="1"/>
    <xf numFmtId="0" fontId="19" fillId="3" borderId="5" xfId="1" applyFont="1" applyFill="1" applyBorder="1" applyAlignment="1">
      <alignment horizontal="right" vertical="center"/>
    </xf>
    <xf numFmtId="0" fontId="19" fillId="3" borderId="14" xfId="1" applyFont="1" applyFill="1" applyBorder="1" applyAlignment="1">
      <alignment horizontal="right" vertical="top"/>
    </xf>
    <xf numFmtId="4" fontId="17" fillId="2" borderId="46" xfId="0" applyNumberFormat="1" applyFont="1" applyFill="1" applyBorder="1" applyAlignment="1">
      <alignment horizontal="center"/>
    </xf>
    <xf numFmtId="4" fontId="17" fillId="2" borderId="10" xfId="0" applyNumberFormat="1" applyFont="1" applyFill="1" applyBorder="1" applyAlignment="1">
      <alignment horizontal="center"/>
    </xf>
    <xf numFmtId="0" fontId="5" fillId="9" borderId="0" xfId="0" applyFont="1" applyFill="1" applyAlignment="1">
      <alignment horizontal="center"/>
    </xf>
    <xf numFmtId="0" fontId="19" fillId="8" borderId="9" xfId="1" applyFont="1" applyFill="1" applyBorder="1" applyAlignment="1">
      <alignment vertical="top"/>
    </xf>
    <xf numFmtId="0" fontId="28" fillId="9" borderId="9" xfId="0" applyFont="1" applyFill="1" applyBorder="1" applyAlignment="1">
      <alignment horizontal="center"/>
    </xf>
    <xf numFmtId="0" fontId="28" fillId="9" borderId="9" xfId="0" applyFont="1" applyFill="1" applyBorder="1" applyAlignment="1">
      <alignment horizontal="center" vertical="center"/>
    </xf>
    <xf numFmtId="0" fontId="17" fillId="9" borderId="9" xfId="0" applyFont="1" applyFill="1" applyBorder="1" applyAlignment="1">
      <alignment horizontal="center" vertical="center"/>
    </xf>
    <xf numFmtId="2" fontId="17" fillId="2" borderId="9" xfId="0" applyNumberFormat="1" applyFont="1" applyFill="1" applyBorder="1" applyAlignment="1">
      <alignment horizontal="center" vertical="center"/>
    </xf>
    <xf numFmtId="4" fontId="17" fillId="2" borderId="10" xfId="0" applyNumberFormat="1" applyFont="1" applyFill="1" applyBorder="1" applyAlignment="1">
      <alignment horizontal="center" vertical="center"/>
    </xf>
    <xf numFmtId="2" fontId="17" fillId="9" borderId="28" xfId="0" applyNumberFormat="1" applyFont="1" applyFill="1" applyBorder="1" applyAlignment="1">
      <alignment horizontal="center"/>
    </xf>
    <xf numFmtId="2" fontId="17" fillId="9" borderId="9" xfId="0" applyNumberFormat="1" applyFont="1" applyFill="1" applyBorder="1" applyAlignment="1">
      <alignment horizontal="center"/>
    </xf>
    <xf numFmtId="0" fontId="28" fillId="9" borderId="50" xfId="3" applyFont="1" applyFill="1" applyBorder="1" applyAlignment="1"/>
    <xf numFmtId="0" fontId="28" fillId="9" borderId="6" xfId="0" applyFont="1" applyFill="1" applyBorder="1" applyAlignment="1">
      <alignment horizontal="center"/>
    </xf>
    <xf numFmtId="2" fontId="17" fillId="2" borderId="6" xfId="0" applyNumberFormat="1" applyFont="1" applyFill="1" applyBorder="1" applyAlignment="1">
      <alignment horizontal="center"/>
    </xf>
    <xf numFmtId="4" fontId="17" fillId="2" borderId="51" xfId="5" applyNumberFormat="1" applyFont="1" applyFill="1" applyBorder="1" applyAlignment="1">
      <alignment horizontal="center" vertical="center"/>
    </xf>
    <xf numFmtId="4" fontId="17" fillId="2" borderId="10" xfId="5" applyNumberFormat="1" applyFont="1" applyFill="1" applyBorder="1" applyAlignment="1">
      <alignment horizontal="center" vertical="center"/>
    </xf>
    <xf numFmtId="0" fontId="19" fillId="8" borderId="53" xfId="1" applyFont="1" applyFill="1" applyBorder="1" applyAlignment="1">
      <alignment vertical="center" wrapText="1"/>
    </xf>
    <xf numFmtId="0" fontId="28" fillId="9" borderId="53" xfId="0" applyFont="1" applyFill="1" applyBorder="1" applyAlignment="1">
      <alignment horizontal="center" vertical="center"/>
    </xf>
    <xf numFmtId="0" fontId="19" fillId="3" borderId="28" xfId="1" applyFont="1" applyFill="1" applyBorder="1" applyAlignment="1">
      <alignment vertical="center" wrapText="1"/>
    </xf>
    <xf numFmtId="0" fontId="19" fillId="8" borderId="9" xfId="1" applyFont="1" applyFill="1" applyBorder="1" applyAlignment="1">
      <alignment horizontal="center" vertical="top"/>
    </xf>
    <xf numFmtId="0" fontId="17" fillId="9" borderId="26" xfId="0" applyFont="1" applyFill="1" applyBorder="1" applyAlignment="1">
      <alignment horizontal="center"/>
    </xf>
    <xf numFmtId="0" fontId="20" fillId="9" borderId="19" xfId="1" applyFont="1" applyFill="1" applyBorder="1" applyAlignment="1">
      <alignment vertical="top"/>
    </xf>
    <xf numFmtId="0" fontId="17" fillId="9" borderId="19" xfId="0" applyFont="1" applyFill="1" applyBorder="1" applyAlignment="1">
      <alignment horizontal="center"/>
    </xf>
    <xf numFmtId="0" fontId="17" fillId="9" borderId="19" xfId="0" applyFont="1" applyFill="1" applyBorder="1" applyAlignment="1">
      <alignment horizontal="center" vertical="center"/>
    </xf>
    <xf numFmtId="0" fontId="19" fillId="8" borderId="19" xfId="1" applyFont="1" applyFill="1" applyBorder="1" applyAlignment="1">
      <alignment horizontal="center" vertical="center"/>
    </xf>
    <xf numFmtId="0" fontId="19" fillId="9" borderId="9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9" fillId="8" borderId="3" xfId="1" applyFont="1" applyFill="1" applyBorder="1" applyAlignment="1">
      <alignment horizontal="right"/>
    </xf>
    <xf numFmtId="0" fontId="17" fillId="9" borderId="28" xfId="0" applyFont="1" applyFill="1" applyBorder="1" applyAlignment="1">
      <alignment horizontal="center" vertical="center"/>
    </xf>
    <xf numFmtId="0" fontId="27" fillId="0" borderId="0" xfId="6" applyFont="1" applyBorder="1" applyAlignment="1">
      <alignment horizontal="left"/>
    </xf>
    <xf numFmtId="0" fontId="26" fillId="0" borderId="0" xfId="6" applyFont="1" applyBorder="1" applyAlignment="1">
      <alignment horizontal="center"/>
    </xf>
    <xf numFmtId="0" fontId="3" fillId="9" borderId="0" xfId="0" applyFont="1" applyFill="1" applyBorder="1" applyAlignment="1">
      <alignment wrapText="1"/>
    </xf>
    <xf numFmtId="4" fontId="17" fillId="9" borderId="22" xfId="5" applyNumberFormat="1" applyFont="1" applyFill="1" applyBorder="1" applyAlignment="1">
      <alignment horizontal="center" vertical="center"/>
    </xf>
    <xf numFmtId="2" fontId="17" fillId="9" borderId="9" xfId="5" applyNumberFormat="1" applyFont="1" applyFill="1" applyBorder="1" applyAlignment="1">
      <alignment horizontal="center"/>
    </xf>
    <xf numFmtId="2" fontId="17" fillId="9" borderId="19" xfId="5" applyNumberFormat="1" applyFont="1" applyFill="1" applyBorder="1" applyAlignment="1">
      <alignment horizontal="center"/>
    </xf>
    <xf numFmtId="43" fontId="34" fillId="0" borderId="0" xfId="0" applyNumberFormat="1" applyFont="1" applyAlignment="1">
      <alignment horizontal="left"/>
    </xf>
    <xf numFmtId="2" fontId="17" fillId="9" borderId="6" xfId="0" applyNumberFormat="1" applyFont="1" applyFill="1" applyBorder="1" applyAlignment="1">
      <alignment horizontal="center" vertical="center"/>
    </xf>
    <xf numFmtId="0" fontId="19" fillId="3" borderId="27" xfId="1" applyFont="1" applyFill="1" applyBorder="1" applyAlignment="1">
      <alignment horizontal="right" vertical="center"/>
    </xf>
    <xf numFmtId="0" fontId="19" fillId="8" borderId="26" xfId="1" applyFont="1" applyFill="1" applyBorder="1" applyAlignment="1">
      <alignment vertical="center" wrapText="1"/>
    </xf>
    <xf numFmtId="0" fontId="28" fillId="9" borderId="26" xfId="0" applyFont="1" applyFill="1" applyBorder="1" applyAlignment="1">
      <alignment horizontal="center" vertical="center"/>
    </xf>
    <xf numFmtId="2" fontId="17" fillId="2" borderId="26" xfId="0" applyNumberFormat="1" applyFont="1" applyFill="1" applyBorder="1" applyAlignment="1">
      <alignment horizontal="center" vertical="center"/>
    </xf>
    <xf numFmtId="4" fontId="17" fillId="2" borderId="20" xfId="0" applyNumberFormat="1" applyFont="1" applyFill="1" applyBorder="1" applyAlignment="1">
      <alignment horizontal="center" vertical="center"/>
    </xf>
    <xf numFmtId="0" fontId="19" fillId="8" borderId="18" xfId="1" applyFont="1" applyFill="1" applyBorder="1" applyAlignment="1">
      <alignment vertical="center" wrapText="1"/>
    </xf>
    <xf numFmtId="0" fontId="19" fillId="2" borderId="18" xfId="3" applyFont="1" applyFill="1" applyBorder="1" applyAlignment="1"/>
    <xf numFmtId="0" fontId="3" fillId="10" borderId="0" xfId="0" applyFont="1" applyFill="1" applyAlignment="1">
      <alignment horizontal="center"/>
    </xf>
    <xf numFmtId="0" fontId="20" fillId="8" borderId="0" xfId="1" applyFont="1" applyFill="1" applyBorder="1" applyAlignment="1">
      <alignment horizontal="right"/>
    </xf>
    <xf numFmtId="0" fontId="9" fillId="9" borderId="0" xfId="0" applyFont="1" applyFill="1" applyBorder="1" applyAlignment="1">
      <alignment horizontal="left"/>
    </xf>
    <xf numFmtId="0" fontId="14" fillId="9" borderId="0" xfId="0" applyFont="1" applyFill="1" applyAlignment="1">
      <alignment horizontal="center"/>
    </xf>
    <xf numFmtId="10" fontId="11" fillId="9" borderId="0" xfId="4" applyNumberFormat="1" applyFont="1" applyFill="1" applyBorder="1" applyAlignment="1">
      <alignment horizontal="center"/>
    </xf>
    <xf numFmtId="0" fontId="17" fillId="9" borderId="0" xfId="0" applyFont="1" applyFill="1" applyAlignment="1"/>
    <xf numFmtId="0" fontId="17" fillId="9" borderId="6" xfId="0" applyFont="1" applyFill="1" applyBorder="1" applyAlignment="1">
      <alignment horizontal="center"/>
    </xf>
    <xf numFmtId="4" fontId="18" fillId="4" borderId="23" xfId="0" applyNumberFormat="1" applyFont="1" applyFill="1" applyBorder="1" applyAlignment="1"/>
    <xf numFmtId="0" fontId="19" fillId="0" borderId="18" xfId="1" applyFont="1" applyFill="1" applyBorder="1" applyAlignment="1">
      <alignment horizontal="left" vertical="top"/>
    </xf>
    <xf numFmtId="0" fontId="31" fillId="9" borderId="0" xfId="0" applyFont="1" applyFill="1" applyBorder="1" applyAlignment="1">
      <alignment horizontal="right" vertical="center"/>
    </xf>
    <xf numFmtId="44" fontId="31" fillId="9" borderId="0" xfId="0" applyNumberFormat="1" applyFont="1" applyFill="1" applyBorder="1" applyAlignment="1">
      <alignment horizontal="center" vertical="center"/>
    </xf>
    <xf numFmtId="0" fontId="19" fillId="9" borderId="9" xfId="1" applyFont="1" applyFill="1" applyBorder="1" applyAlignment="1">
      <alignment horizontal="center" vertical="top"/>
    </xf>
    <xf numFmtId="0" fontId="19" fillId="8" borderId="21" xfId="1" applyFont="1" applyFill="1" applyBorder="1" applyAlignment="1">
      <alignment vertical="center" wrapText="1"/>
    </xf>
    <xf numFmtId="0" fontId="19" fillId="8" borderId="6" xfId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44" fontId="36" fillId="9" borderId="0" xfId="0" applyNumberFormat="1" applyFont="1" applyFill="1" applyBorder="1" applyAlignment="1">
      <alignment horizontal="right" vertical="center"/>
    </xf>
    <xf numFmtId="43" fontId="34" fillId="0" borderId="0" xfId="0" applyNumberFormat="1" applyFont="1" applyAlignment="1">
      <alignment horizontal="center"/>
    </xf>
    <xf numFmtId="44" fontId="3" fillId="0" borderId="0" xfId="0" applyNumberFormat="1" applyFont="1" applyAlignment="1">
      <alignment horizontal="center"/>
    </xf>
    <xf numFmtId="43" fontId="5" fillId="9" borderId="0" xfId="0" applyNumberFormat="1" applyFont="1" applyFill="1" applyBorder="1" applyAlignment="1">
      <alignment horizontal="center"/>
    </xf>
    <xf numFmtId="10" fontId="14" fillId="2" borderId="29" xfId="0" applyNumberFormat="1" applyFont="1" applyFill="1" applyBorder="1" applyAlignment="1"/>
    <xf numFmtId="44" fontId="37" fillId="2" borderId="0" xfId="2" applyFont="1" applyFill="1" applyBorder="1" applyAlignment="1">
      <alignment horizontal="center" vertical="center"/>
    </xf>
    <xf numFmtId="9" fontId="38" fillId="2" borderId="0" xfId="1" applyNumberFormat="1" applyFont="1" applyFill="1" applyBorder="1" applyAlignment="1">
      <alignment horizontal="center"/>
    </xf>
    <xf numFmtId="0" fontId="35" fillId="0" borderId="0" xfId="0" applyFont="1" applyBorder="1"/>
    <xf numFmtId="44" fontId="37" fillId="0" borderId="0" xfId="0" applyNumberFormat="1" applyFont="1"/>
    <xf numFmtId="44" fontId="39" fillId="2" borderId="0" xfId="0" applyNumberFormat="1" applyFont="1" applyFill="1" applyAlignment="1">
      <alignment horizontal="center"/>
    </xf>
    <xf numFmtId="44" fontId="39" fillId="2" borderId="0" xfId="0" applyNumberFormat="1" applyFont="1" applyFill="1" applyBorder="1" applyAlignment="1">
      <alignment horizontal="center"/>
    </xf>
    <xf numFmtId="0" fontId="35" fillId="2" borderId="0" xfId="0" applyFont="1" applyFill="1" applyAlignment="1">
      <alignment horizontal="center"/>
    </xf>
    <xf numFmtId="0" fontId="35" fillId="0" borderId="0" xfId="0" applyFont="1"/>
    <xf numFmtId="44" fontId="14" fillId="2" borderId="18" xfId="2" applyFont="1" applyFill="1" applyBorder="1" applyAlignment="1">
      <alignment horizontal="center" vertical="center"/>
    </xf>
    <xf numFmtId="0" fontId="11" fillId="2" borderId="56" xfId="1" applyFont="1" applyFill="1" applyBorder="1" applyAlignment="1">
      <alignment horizontal="center" vertical="center"/>
    </xf>
    <xf numFmtId="0" fontId="0" fillId="0" borderId="51" xfId="0" applyBorder="1"/>
    <xf numFmtId="9" fontId="11" fillId="9" borderId="51" xfId="4" applyNumberFormat="1" applyFont="1" applyFill="1" applyBorder="1" applyAlignment="1">
      <alignment horizontal="center" vertical="center"/>
    </xf>
    <xf numFmtId="164" fontId="11" fillId="9" borderId="51" xfId="4" applyNumberFormat="1" applyFont="1" applyFill="1" applyBorder="1" applyAlignment="1">
      <alignment horizontal="center" vertical="center"/>
    </xf>
    <xf numFmtId="0" fontId="11" fillId="2" borderId="57" xfId="1" applyFont="1" applyFill="1" applyBorder="1" applyAlignment="1">
      <alignment horizontal="center" vertical="center"/>
    </xf>
    <xf numFmtId="0" fontId="11" fillId="2" borderId="58" xfId="1" applyFont="1" applyFill="1" applyBorder="1" applyAlignment="1">
      <alignment horizontal="center" vertical="center"/>
    </xf>
    <xf numFmtId="0" fontId="11" fillId="2" borderId="59" xfId="1" applyFont="1" applyFill="1" applyBorder="1" applyAlignment="1">
      <alignment horizontal="center" vertical="center"/>
    </xf>
    <xf numFmtId="9" fontId="11" fillId="9" borderId="60" xfId="4" applyFont="1" applyFill="1" applyBorder="1" applyAlignment="1">
      <alignment horizontal="center" vertical="center"/>
    </xf>
    <xf numFmtId="0" fontId="0" fillId="0" borderId="3" xfId="0" applyBorder="1"/>
    <xf numFmtId="0" fontId="0" fillId="0" borderId="1" xfId="0" applyBorder="1"/>
    <xf numFmtId="9" fontId="11" fillId="9" borderId="52" xfId="4" applyFont="1" applyFill="1" applyBorder="1" applyAlignment="1">
      <alignment horizontal="center" vertical="center"/>
    </xf>
    <xf numFmtId="0" fontId="19" fillId="3" borderId="25" xfId="1" applyFont="1" applyFill="1" applyBorder="1" applyAlignment="1">
      <alignment horizontal="right" vertical="center"/>
    </xf>
    <xf numFmtId="0" fontId="28" fillId="9" borderId="29" xfId="0" applyFont="1" applyFill="1" applyBorder="1" applyAlignment="1">
      <alignment horizontal="center" vertical="center"/>
    </xf>
    <xf numFmtId="0" fontId="28" fillId="9" borderId="50" xfId="3" applyFont="1" applyFill="1" applyBorder="1" applyAlignment="1">
      <alignment wrapText="1"/>
    </xf>
    <xf numFmtId="0" fontId="19" fillId="3" borderId="14" xfId="1" applyFont="1" applyFill="1" applyBorder="1" applyAlignment="1">
      <alignment horizontal="right" vertical="center"/>
    </xf>
    <xf numFmtId="2" fontId="17" fillId="2" borderId="6" xfId="0" applyNumberFormat="1" applyFont="1" applyFill="1" applyBorder="1" applyAlignment="1">
      <alignment horizontal="center" vertical="center"/>
    </xf>
    <xf numFmtId="0" fontId="28" fillId="9" borderId="6" xfId="0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/>
    </xf>
    <xf numFmtId="0" fontId="40" fillId="9" borderId="0" xfId="0" applyFont="1" applyFill="1" applyBorder="1" applyAlignment="1">
      <alignment horizontal="center" wrapText="1"/>
    </xf>
    <xf numFmtId="4" fontId="17" fillId="2" borderId="26" xfId="5" applyNumberFormat="1" applyFont="1" applyFill="1" applyBorder="1" applyAlignment="1">
      <alignment horizontal="center" vertical="center"/>
    </xf>
    <xf numFmtId="0" fontId="20" fillId="8" borderId="9" xfId="1" applyFont="1" applyFill="1" applyBorder="1" applyAlignment="1">
      <alignment vertical="center" wrapText="1"/>
    </xf>
    <xf numFmtId="0" fontId="20" fillId="3" borderId="3" xfId="1" applyFont="1" applyFill="1" applyBorder="1" applyAlignment="1">
      <alignment horizontal="center" vertical="center"/>
    </xf>
    <xf numFmtId="0" fontId="34" fillId="9" borderId="0" xfId="0" applyFont="1" applyFill="1" applyAlignment="1">
      <alignment vertical="center" wrapText="1"/>
    </xf>
    <xf numFmtId="4" fontId="17" fillId="2" borderId="8" xfId="0" applyNumberFormat="1" applyFont="1" applyFill="1" applyBorder="1" applyAlignment="1">
      <alignment horizontal="center" vertical="center"/>
    </xf>
    <xf numFmtId="0" fontId="19" fillId="3" borderId="62" xfId="1" applyFont="1" applyFill="1" applyBorder="1" applyAlignment="1">
      <alignment horizontal="right" vertical="center"/>
    </xf>
    <xf numFmtId="4" fontId="17" fillId="2" borderId="63" xfId="0" applyNumberFormat="1" applyFont="1" applyFill="1" applyBorder="1" applyAlignment="1">
      <alignment horizontal="center" vertical="center"/>
    </xf>
    <xf numFmtId="0" fontId="19" fillId="9" borderId="9" xfId="3" applyFont="1" applyFill="1" applyBorder="1" applyAlignment="1"/>
    <xf numFmtId="43" fontId="3" fillId="0" borderId="0" xfId="0" applyNumberFormat="1" applyFont="1" applyBorder="1" applyAlignment="1">
      <alignment horizontal="center"/>
    </xf>
    <xf numFmtId="2" fontId="17" fillId="9" borderId="0" xfId="0" applyNumberFormat="1" applyFont="1" applyFill="1" applyBorder="1" applyAlignment="1">
      <alignment horizontal="center"/>
    </xf>
    <xf numFmtId="2" fontId="17" fillId="9" borderId="0" xfId="0" applyNumberFormat="1" applyFont="1" applyFill="1" applyBorder="1" applyAlignment="1">
      <alignment horizontal="center" vertical="center"/>
    </xf>
    <xf numFmtId="0" fontId="19" fillId="9" borderId="26" xfId="1" applyFont="1" applyFill="1" applyBorder="1" applyAlignment="1">
      <alignment horizontal="center" vertical="center"/>
    </xf>
    <xf numFmtId="2" fontId="17" fillId="9" borderId="7" xfId="0" applyNumberFormat="1" applyFont="1" applyFill="1" applyBorder="1" applyAlignment="1">
      <alignment horizontal="center"/>
    </xf>
    <xf numFmtId="0" fontId="19" fillId="3" borderId="64" xfId="1" applyFont="1" applyFill="1" applyBorder="1" applyAlignment="1">
      <alignment horizontal="right" vertical="center"/>
    </xf>
    <xf numFmtId="4" fontId="20" fillId="9" borderId="19" xfId="1" applyNumberFormat="1" applyFont="1" applyFill="1" applyBorder="1" applyAlignment="1">
      <alignment vertical="top"/>
    </xf>
    <xf numFmtId="4" fontId="17" fillId="9" borderId="9" xfId="0" applyNumberFormat="1" applyFont="1" applyFill="1" applyBorder="1" applyAlignment="1">
      <alignment horizontal="center" vertical="center"/>
    </xf>
    <xf numFmtId="4" fontId="17" fillId="9" borderId="0" xfId="0" applyNumberFormat="1" applyFont="1" applyFill="1" applyBorder="1" applyAlignment="1">
      <alignment horizontal="center" vertical="center"/>
    </xf>
    <xf numFmtId="2" fontId="17" fillId="9" borderId="6" xfId="0" applyNumberFormat="1" applyFont="1" applyFill="1" applyBorder="1" applyAlignment="1">
      <alignment horizontal="center"/>
    </xf>
    <xf numFmtId="0" fontId="17" fillId="9" borderId="26" xfId="0" applyFont="1" applyFill="1" applyBorder="1" applyAlignment="1">
      <alignment horizontal="center" vertical="center"/>
    </xf>
    <xf numFmtId="4" fontId="17" fillId="9" borderId="26" xfId="5" applyNumberFormat="1" applyFont="1" applyFill="1" applyBorder="1" applyAlignment="1">
      <alignment horizontal="center" vertical="center"/>
    </xf>
    <xf numFmtId="4" fontId="17" fillId="9" borderId="55" xfId="5" applyNumberFormat="1" applyFont="1" applyFill="1" applyBorder="1" applyAlignment="1">
      <alignment horizontal="center" vertical="center"/>
    </xf>
    <xf numFmtId="4" fontId="17" fillId="9" borderId="54" xfId="5" applyNumberFormat="1" applyFont="1" applyFill="1" applyBorder="1" applyAlignment="1">
      <alignment horizontal="center" vertical="center"/>
    </xf>
    <xf numFmtId="2" fontId="17" fillId="9" borderId="9" xfId="0" applyNumberFormat="1" applyFont="1" applyFill="1" applyBorder="1" applyAlignment="1">
      <alignment horizontal="center" vertical="center"/>
    </xf>
    <xf numFmtId="44" fontId="20" fillId="3" borderId="13" xfId="2" applyFont="1" applyFill="1" applyBorder="1" applyAlignment="1">
      <alignment horizontal="center"/>
    </xf>
    <xf numFmtId="0" fontId="19" fillId="8" borderId="7" xfId="1" applyFont="1" applyFill="1" applyBorder="1" applyAlignment="1">
      <alignment vertical="center" wrapText="1"/>
    </xf>
    <xf numFmtId="0" fontId="28" fillId="9" borderId="7" xfId="0" applyFont="1" applyFill="1" applyBorder="1" applyAlignment="1">
      <alignment horizontal="center" vertical="center"/>
    </xf>
    <xf numFmtId="44" fontId="20" fillId="3" borderId="65" xfId="2" applyFont="1" applyFill="1" applyBorder="1" applyAlignment="1">
      <alignment horizontal="center"/>
    </xf>
    <xf numFmtId="0" fontId="19" fillId="8" borderId="3" xfId="1" applyFont="1" applyFill="1" applyBorder="1" applyAlignment="1">
      <alignment horizontal="right" vertical="center"/>
    </xf>
    <xf numFmtId="0" fontId="19" fillId="3" borderId="52" xfId="1" applyFont="1" applyFill="1" applyBorder="1" applyAlignment="1">
      <alignment horizontal="right" vertical="center"/>
    </xf>
    <xf numFmtId="0" fontId="19" fillId="8" borderId="54" xfId="1" applyFont="1" applyFill="1" applyBorder="1" applyAlignment="1">
      <alignment vertical="center" wrapText="1"/>
    </xf>
    <xf numFmtId="0" fontId="28" fillId="9" borderId="54" xfId="0" applyFont="1" applyFill="1" applyBorder="1" applyAlignment="1">
      <alignment horizontal="center" vertical="center"/>
    </xf>
    <xf numFmtId="43" fontId="40" fillId="0" borderId="0" xfId="0" applyNumberFormat="1" applyFont="1" applyAlignment="1">
      <alignment horizontal="left"/>
    </xf>
    <xf numFmtId="0" fontId="17" fillId="9" borderId="55" xfId="0" applyFont="1" applyFill="1" applyBorder="1" applyAlignment="1">
      <alignment horizontal="center" vertical="center"/>
    </xf>
    <xf numFmtId="0" fontId="17" fillId="9" borderId="6" xfId="0" applyFont="1" applyFill="1" applyBorder="1" applyAlignment="1">
      <alignment horizontal="center" vertical="center"/>
    </xf>
    <xf numFmtId="2" fontId="17" fillId="9" borderId="29" xfId="0" applyNumberFormat="1" applyFont="1" applyFill="1" applyBorder="1" applyAlignment="1">
      <alignment horizontal="center" vertical="center"/>
    </xf>
    <xf numFmtId="0" fontId="19" fillId="3" borderId="66" xfId="1" applyFont="1" applyFill="1" applyBorder="1" applyAlignment="1">
      <alignment horizontal="right" vertical="center"/>
    </xf>
    <xf numFmtId="0" fontId="19" fillId="8" borderId="29" xfId="1" applyFont="1" applyFill="1" applyBorder="1" applyAlignment="1">
      <alignment vertical="center" wrapText="1"/>
    </xf>
    <xf numFmtId="2" fontId="17" fillId="9" borderId="9" xfId="0" quotePrefix="1" applyNumberFormat="1" applyFont="1" applyFill="1" applyBorder="1" applyAlignment="1">
      <alignment horizontal="center" vertical="center"/>
    </xf>
    <xf numFmtId="43" fontId="40" fillId="9" borderId="0" xfId="0" applyNumberFormat="1" applyFont="1" applyFill="1" applyBorder="1" applyAlignment="1">
      <alignment horizontal="left"/>
    </xf>
    <xf numFmtId="0" fontId="3" fillId="9" borderId="0" xfId="0" applyNumberFormat="1" applyFont="1" applyFill="1" applyBorder="1" applyAlignment="1">
      <alignment horizontal="center"/>
    </xf>
    <xf numFmtId="167" fontId="3" fillId="9" borderId="0" xfId="0" applyNumberFormat="1" applyFont="1" applyFill="1" applyAlignment="1">
      <alignment horizontal="center"/>
    </xf>
    <xf numFmtId="44" fontId="16" fillId="2" borderId="12" xfId="2" applyFont="1" applyFill="1" applyBorder="1" applyAlignment="1">
      <alignment horizontal="center" vertical="center"/>
    </xf>
    <xf numFmtId="9" fontId="11" fillId="9" borderId="5" xfId="4" applyFont="1" applyFill="1" applyBorder="1" applyAlignment="1">
      <alignment horizontal="center" vertical="center"/>
    </xf>
    <xf numFmtId="0" fontId="0" fillId="9" borderId="3" xfId="0" applyFill="1" applyBorder="1"/>
    <xf numFmtId="9" fontId="11" fillId="9" borderId="51" xfId="4" applyFont="1" applyFill="1" applyBorder="1" applyAlignment="1">
      <alignment horizontal="center" vertical="center"/>
    </xf>
    <xf numFmtId="0" fontId="19" fillId="8" borderId="6" xfId="1" applyFont="1" applyFill="1" applyBorder="1" applyAlignment="1">
      <alignment vertical="top"/>
    </xf>
    <xf numFmtId="0" fontId="19" fillId="3" borderId="25" xfId="1" applyFont="1" applyFill="1" applyBorder="1" applyAlignment="1">
      <alignment horizontal="right"/>
    </xf>
    <xf numFmtId="0" fontId="19" fillId="3" borderId="29" xfId="1" applyFont="1" applyFill="1" applyBorder="1" applyAlignment="1">
      <alignment vertical="top"/>
    </xf>
    <xf numFmtId="4" fontId="17" fillId="9" borderId="0" xfId="5" applyNumberFormat="1" applyFont="1" applyFill="1" applyBorder="1" applyAlignment="1">
      <alignment horizontal="center" vertical="center"/>
    </xf>
    <xf numFmtId="0" fontId="19" fillId="8" borderId="29" xfId="1" applyFont="1" applyFill="1" applyBorder="1" applyAlignment="1">
      <alignment vertical="top"/>
    </xf>
    <xf numFmtId="0" fontId="0" fillId="0" borderId="5" xfId="0" applyBorder="1"/>
    <xf numFmtId="0" fontId="11" fillId="2" borderId="68" xfId="1" applyFont="1" applyFill="1" applyBorder="1" applyAlignment="1">
      <alignment horizontal="center" vertical="center"/>
    </xf>
    <xf numFmtId="44" fontId="14" fillId="2" borderId="11" xfId="2" applyFont="1" applyFill="1" applyBorder="1" applyAlignment="1">
      <alignment horizontal="center" vertical="center"/>
    </xf>
    <xf numFmtId="9" fontId="11" fillId="2" borderId="1" xfId="1" applyNumberFormat="1" applyFont="1" applyFill="1" applyBorder="1" applyAlignment="1">
      <alignment horizontal="center"/>
    </xf>
    <xf numFmtId="44" fontId="16" fillId="2" borderId="2" xfId="2" applyFont="1" applyFill="1" applyBorder="1" applyAlignment="1">
      <alignment horizontal="center" vertical="center"/>
    </xf>
    <xf numFmtId="9" fontId="11" fillId="2" borderId="36" xfId="1" applyNumberFormat="1" applyFont="1" applyFill="1" applyBorder="1" applyAlignment="1">
      <alignment horizontal="center"/>
    </xf>
    <xf numFmtId="0" fontId="11" fillId="2" borderId="14" xfId="1" applyFont="1" applyFill="1" applyBorder="1" applyAlignment="1">
      <alignment horizontal="center" vertical="center"/>
    </xf>
    <xf numFmtId="9" fontId="11" fillId="9" borderId="62" xfId="4" applyNumberFormat="1" applyFont="1" applyFill="1" applyBorder="1" applyAlignment="1">
      <alignment horizontal="center" vertical="center"/>
    </xf>
    <xf numFmtId="9" fontId="11" fillId="9" borderId="62" xfId="4" applyFont="1" applyFill="1" applyBorder="1" applyAlignment="1">
      <alignment horizontal="center" vertical="center"/>
    </xf>
    <xf numFmtId="164" fontId="43" fillId="2" borderId="0" xfId="4" applyNumberFormat="1" applyFont="1" applyFill="1" applyBorder="1" applyAlignment="1">
      <alignment horizontal="center" vertical="center"/>
    </xf>
    <xf numFmtId="0" fontId="42" fillId="0" borderId="0" xfId="0" applyFont="1" applyBorder="1"/>
    <xf numFmtId="0" fontId="42" fillId="2" borderId="0" xfId="0" applyFont="1" applyFill="1" applyBorder="1" applyAlignment="1">
      <alignment horizontal="center"/>
    </xf>
    <xf numFmtId="0" fontId="42" fillId="2" borderId="0" xfId="0" applyFont="1" applyFill="1" applyAlignment="1">
      <alignment horizontal="center"/>
    </xf>
    <xf numFmtId="44" fontId="44" fillId="2" borderId="0" xfId="0" applyNumberFormat="1" applyFont="1" applyFill="1" applyAlignment="1">
      <alignment horizontal="center"/>
    </xf>
    <xf numFmtId="44" fontId="44" fillId="2" borderId="0" xfId="0" applyNumberFormat="1" applyFont="1" applyFill="1" applyBorder="1" applyAlignment="1">
      <alignment horizontal="center"/>
    </xf>
    <xf numFmtId="0" fontId="42" fillId="0" borderId="0" xfId="0" applyFont="1"/>
    <xf numFmtId="0" fontId="12" fillId="0" borderId="0" xfId="0" applyFont="1"/>
    <xf numFmtId="0" fontId="13" fillId="2" borderId="0" xfId="1" applyFont="1" applyFill="1" applyBorder="1" applyAlignment="1">
      <alignment vertical="center"/>
    </xf>
    <xf numFmtId="0" fontId="19" fillId="2" borderId="27" xfId="1" applyFont="1" applyFill="1" applyBorder="1" applyAlignment="1">
      <alignment horizontal="center" vertical="center"/>
    </xf>
    <xf numFmtId="0" fontId="19" fillId="2" borderId="59" xfId="1" applyFont="1" applyFill="1" applyBorder="1" applyAlignment="1">
      <alignment horizontal="center" vertical="center"/>
    </xf>
    <xf numFmtId="0" fontId="19" fillId="2" borderId="57" xfId="1" applyFont="1" applyFill="1" applyBorder="1" applyAlignment="1">
      <alignment horizontal="center" vertical="center"/>
    </xf>
    <xf numFmtId="0" fontId="19" fillId="2" borderId="58" xfId="1" applyFont="1" applyFill="1" applyBorder="1" applyAlignment="1">
      <alignment horizontal="center" vertical="center"/>
    </xf>
    <xf numFmtId="0" fontId="19" fillId="2" borderId="68" xfId="1" applyFont="1" applyFill="1" applyBorder="1" applyAlignment="1">
      <alignment horizontal="center" vertical="center"/>
    </xf>
    <xf numFmtId="0" fontId="19" fillId="2" borderId="56" xfId="1" applyFont="1" applyFill="1" applyBorder="1" applyAlignment="1">
      <alignment horizontal="center" vertical="center"/>
    </xf>
    <xf numFmtId="0" fontId="19" fillId="2" borderId="14" xfId="1" applyFont="1" applyFill="1" applyBorder="1" applyAlignment="1">
      <alignment horizontal="center" vertical="center"/>
    </xf>
    <xf numFmtId="0" fontId="24" fillId="0" borderId="0" xfId="0" applyFont="1"/>
    <xf numFmtId="0" fontId="19" fillId="2" borderId="32" xfId="1" applyFont="1" applyFill="1" applyBorder="1" applyAlignment="1">
      <alignment horizontal="center" vertical="center"/>
    </xf>
    <xf numFmtId="9" fontId="19" fillId="9" borderId="3" xfId="4" applyFont="1" applyFill="1" applyBorder="1" applyAlignment="1">
      <alignment horizontal="center" vertical="center"/>
    </xf>
    <xf numFmtId="44" fontId="17" fillId="2" borderId="18" xfId="2" applyFont="1" applyFill="1" applyBorder="1" applyAlignment="1">
      <alignment horizontal="center" vertical="center"/>
    </xf>
    <xf numFmtId="0" fontId="24" fillId="0" borderId="3" xfId="0" applyFont="1" applyBorder="1"/>
    <xf numFmtId="44" fontId="17" fillId="2" borderId="10" xfId="2" applyFont="1" applyFill="1" applyBorder="1" applyAlignment="1">
      <alignment horizontal="center" vertical="center"/>
    </xf>
    <xf numFmtId="0" fontId="24" fillId="0" borderId="51" xfId="0" applyFont="1" applyBorder="1"/>
    <xf numFmtId="0" fontId="24" fillId="0" borderId="5" xfId="0" applyFont="1" applyBorder="1"/>
    <xf numFmtId="0" fontId="19" fillId="2" borderId="33" xfId="1" applyFont="1" applyFill="1" applyBorder="1" applyAlignment="1">
      <alignment horizontal="center" vertical="center"/>
    </xf>
    <xf numFmtId="9" fontId="19" fillId="9" borderId="3" xfId="4" applyNumberFormat="1" applyFont="1" applyFill="1" applyBorder="1" applyAlignment="1">
      <alignment horizontal="center" vertical="center"/>
    </xf>
    <xf numFmtId="9" fontId="19" fillId="9" borderId="51" xfId="4" applyFont="1" applyFill="1" applyBorder="1" applyAlignment="1">
      <alignment horizontal="center" vertical="center"/>
    </xf>
    <xf numFmtId="0" fontId="24" fillId="9" borderId="3" xfId="0" applyFont="1" applyFill="1" applyBorder="1"/>
    <xf numFmtId="9" fontId="19" fillId="9" borderId="51" xfId="4" applyNumberFormat="1" applyFont="1" applyFill="1" applyBorder="1" applyAlignment="1">
      <alignment horizontal="center" vertical="center"/>
    </xf>
    <xf numFmtId="0" fontId="19" fillId="2" borderId="34" xfId="1" applyFont="1" applyFill="1" applyBorder="1" applyAlignment="1">
      <alignment horizontal="center" vertical="center"/>
    </xf>
    <xf numFmtId="164" fontId="19" fillId="9" borderId="3" xfId="4" applyNumberFormat="1" applyFont="1" applyFill="1" applyBorder="1" applyAlignment="1">
      <alignment horizontal="center" vertical="center"/>
    </xf>
    <xf numFmtId="164" fontId="19" fillId="9" borderId="51" xfId="4" applyNumberFormat="1" applyFont="1" applyFill="1" applyBorder="1" applyAlignment="1">
      <alignment horizontal="center" vertical="center"/>
    </xf>
    <xf numFmtId="9" fontId="19" fillId="9" borderId="60" xfId="4" applyFont="1" applyFill="1" applyBorder="1" applyAlignment="1">
      <alignment horizontal="center" vertical="center"/>
    </xf>
    <xf numFmtId="9" fontId="19" fillId="9" borderId="5" xfId="4" applyFont="1" applyFill="1" applyBorder="1" applyAlignment="1">
      <alignment horizontal="center" vertical="center"/>
    </xf>
    <xf numFmtId="0" fontId="24" fillId="0" borderId="1" xfId="0" applyFont="1" applyBorder="1"/>
    <xf numFmtId="9" fontId="19" fillId="9" borderId="52" xfId="4" applyFont="1" applyFill="1" applyBorder="1" applyAlignment="1">
      <alignment horizontal="center" vertical="center"/>
    </xf>
    <xf numFmtId="44" fontId="17" fillId="2" borderId="11" xfId="2" applyFont="1" applyFill="1" applyBorder="1" applyAlignment="1">
      <alignment horizontal="center" vertical="center"/>
    </xf>
    <xf numFmtId="9" fontId="19" fillId="9" borderId="62" xfId="4" applyFont="1" applyFill="1" applyBorder="1" applyAlignment="1">
      <alignment horizontal="center" vertical="center"/>
    </xf>
    <xf numFmtId="9" fontId="19" fillId="9" borderId="62" xfId="4" applyNumberFormat="1" applyFont="1" applyFill="1" applyBorder="1" applyAlignment="1">
      <alignment horizontal="center" vertical="center"/>
    </xf>
    <xf numFmtId="0" fontId="20" fillId="2" borderId="4" xfId="1" applyFont="1" applyFill="1" applyBorder="1" applyAlignment="1">
      <alignment horizontal="center"/>
    </xf>
    <xf numFmtId="9" fontId="19" fillId="2" borderId="4" xfId="1" applyNumberFormat="1" applyFont="1" applyFill="1" applyBorder="1" applyAlignment="1">
      <alignment horizontal="center"/>
    </xf>
    <xf numFmtId="44" fontId="18" fillId="2" borderId="13" xfId="2" applyFont="1" applyFill="1" applyBorder="1" applyAlignment="1">
      <alignment horizontal="center" vertical="center"/>
    </xf>
    <xf numFmtId="44" fontId="18" fillId="2" borderId="12" xfId="2" applyFont="1" applyFill="1" applyBorder="1" applyAlignment="1">
      <alignment horizontal="center" vertical="center"/>
    </xf>
    <xf numFmtId="9" fontId="19" fillId="2" borderId="1" xfId="1" applyNumberFormat="1" applyFont="1" applyFill="1" applyBorder="1" applyAlignment="1">
      <alignment horizontal="center"/>
    </xf>
    <xf numFmtId="44" fontId="18" fillId="2" borderId="2" xfId="2" applyFont="1" applyFill="1" applyBorder="1" applyAlignment="1">
      <alignment horizontal="center" vertical="center"/>
    </xf>
    <xf numFmtId="9" fontId="19" fillId="2" borderId="36" xfId="1" applyNumberFormat="1" applyFont="1" applyFill="1" applyBorder="1" applyAlignment="1">
      <alignment horizontal="center"/>
    </xf>
    <xf numFmtId="0" fontId="45" fillId="2" borderId="0" xfId="1" applyFont="1" applyFill="1" applyBorder="1" applyAlignment="1">
      <alignment horizontal="center"/>
    </xf>
    <xf numFmtId="9" fontId="46" fillId="2" borderId="0" xfId="1" applyNumberFormat="1" applyFont="1" applyFill="1" applyBorder="1" applyAlignment="1">
      <alignment horizontal="center"/>
    </xf>
    <xf numFmtId="44" fontId="45" fillId="2" borderId="0" xfId="2" applyFont="1" applyFill="1" applyBorder="1" applyAlignment="1">
      <alignment horizontal="center" vertical="center"/>
    </xf>
    <xf numFmtId="44" fontId="45" fillId="0" borderId="0" xfId="0" applyNumberFormat="1" applyFont="1"/>
    <xf numFmtId="0" fontId="24" fillId="2" borderId="0" xfId="0" applyFont="1" applyFill="1"/>
    <xf numFmtId="0" fontId="17" fillId="2" borderId="0" xfId="0" applyFont="1" applyFill="1" applyBorder="1" applyAlignment="1">
      <alignment horizontal="left"/>
    </xf>
    <xf numFmtId="9" fontId="19" fillId="9" borderId="0" xfId="4" applyNumberFormat="1" applyFont="1" applyFill="1" applyBorder="1" applyAlignment="1">
      <alignment horizontal="center" vertical="center"/>
    </xf>
    <xf numFmtId="164" fontId="19" fillId="9" borderId="0" xfId="4" applyNumberFormat="1" applyFont="1" applyFill="1" applyBorder="1" applyAlignment="1">
      <alignment horizontal="center" vertical="center"/>
    </xf>
    <xf numFmtId="44" fontId="17" fillId="2" borderId="69" xfId="2" applyFont="1" applyFill="1" applyBorder="1" applyAlignment="1">
      <alignment horizontal="center" vertical="center"/>
    </xf>
    <xf numFmtId="44" fontId="28" fillId="0" borderId="70" xfId="0" applyNumberFormat="1" applyFont="1" applyBorder="1"/>
    <xf numFmtId="44" fontId="28" fillId="0" borderId="71" xfId="0" applyNumberFormat="1" applyFont="1" applyBorder="1"/>
    <xf numFmtId="44" fontId="28" fillId="0" borderId="72" xfId="0" applyNumberFormat="1" applyFont="1" applyBorder="1"/>
    <xf numFmtId="44" fontId="31" fillId="0" borderId="65" xfId="0" applyNumberFormat="1" applyFont="1" applyBorder="1"/>
    <xf numFmtId="10" fontId="19" fillId="9" borderId="3" xfId="4" applyNumberFormat="1" applyFont="1" applyFill="1" applyBorder="1" applyAlignment="1">
      <alignment horizontal="center" vertical="center"/>
    </xf>
    <xf numFmtId="0" fontId="28" fillId="0" borderId="3" xfId="0" applyFont="1" applyBorder="1"/>
    <xf numFmtId="10" fontId="28" fillId="0" borderId="3" xfId="0" applyNumberFormat="1" applyFont="1" applyBorder="1"/>
    <xf numFmtId="10" fontId="28" fillId="0" borderId="3" xfId="0" applyNumberFormat="1" applyFont="1" applyBorder="1" applyAlignment="1">
      <alignment horizontal="center"/>
    </xf>
    <xf numFmtId="10" fontId="24" fillId="0" borderId="3" xfId="0" applyNumberFormat="1" applyFont="1" applyBorder="1"/>
    <xf numFmtId="0" fontId="28" fillId="0" borderId="51" xfId="0" applyFont="1" applyBorder="1"/>
    <xf numFmtId="0" fontId="28" fillId="9" borderId="3" xfId="0" applyFont="1" applyFill="1" applyBorder="1"/>
    <xf numFmtId="10" fontId="22" fillId="0" borderId="0" xfId="0" applyNumberFormat="1" applyFont="1"/>
    <xf numFmtId="10" fontId="0" fillId="0" borderId="0" xfId="0" applyNumberFormat="1"/>
    <xf numFmtId="10" fontId="19" fillId="2" borderId="57" xfId="1" applyNumberFormat="1" applyFont="1" applyFill="1" applyBorder="1" applyAlignment="1">
      <alignment horizontal="center" vertical="center"/>
    </xf>
    <xf numFmtId="10" fontId="19" fillId="9" borderId="52" xfId="4" applyNumberFormat="1" applyFont="1" applyFill="1" applyBorder="1" applyAlignment="1">
      <alignment horizontal="center" vertical="center"/>
    </xf>
    <xf numFmtId="10" fontId="19" fillId="2" borderId="4" xfId="1" applyNumberFormat="1" applyFont="1" applyFill="1" applyBorder="1" applyAlignment="1">
      <alignment horizontal="center"/>
    </xf>
    <xf numFmtId="10" fontId="45" fillId="2" borderId="0" xfId="2" applyNumberFormat="1" applyFont="1" applyFill="1" applyBorder="1" applyAlignment="1">
      <alignment horizontal="center" vertical="center"/>
    </xf>
    <xf numFmtId="10" fontId="44" fillId="2" borderId="0" xfId="0" applyNumberFormat="1" applyFont="1" applyFill="1" applyBorder="1" applyAlignment="1">
      <alignment horizontal="center"/>
    </xf>
    <xf numFmtId="10" fontId="24" fillId="2" borderId="0" xfId="0" applyNumberFormat="1" applyFont="1" applyFill="1"/>
    <xf numFmtId="10" fontId="24" fillId="0" borderId="0" xfId="0" applyNumberFormat="1" applyFont="1"/>
    <xf numFmtId="10" fontId="19" fillId="9" borderId="62" xfId="4" applyNumberFormat="1" applyFont="1" applyFill="1" applyBorder="1" applyAlignment="1">
      <alignment horizontal="center" vertical="center"/>
    </xf>
    <xf numFmtId="10" fontId="28" fillId="0" borderId="5" xfId="0" applyNumberFormat="1" applyFont="1" applyBorder="1" applyAlignment="1">
      <alignment horizontal="center"/>
    </xf>
    <xf numFmtId="10" fontId="28" fillId="9" borderId="3" xfId="0" applyNumberFormat="1" applyFont="1" applyFill="1" applyBorder="1" applyAlignment="1">
      <alignment horizontal="center"/>
    </xf>
    <xf numFmtId="0" fontId="19" fillId="2" borderId="67" xfId="1" applyFont="1" applyFill="1" applyBorder="1" applyAlignment="1">
      <alignment horizontal="center" vertical="center"/>
    </xf>
    <xf numFmtId="44" fontId="28" fillId="0" borderId="51" xfId="0" applyNumberFormat="1" applyFont="1" applyBorder="1"/>
    <xf numFmtId="0" fontId="24" fillId="0" borderId="60" xfId="0" applyFont="1" applyBorder="1"/>
    <xf numFmtId="0" fontId="24" fillId="0" borderId="36" xfId="0" applyFont="1" applyBorder="1"/>
    <xf numFmtId="10" fontId="19" fillId="9" borderId="51" xfId="4" applyNumberFormat="1" applyFont="1" applyFill="1" applyBorder="1" applyAlignment="1">
      <alignment horizontal="center" vertical="center"/>
    </xf>
    <xf numFmtId="9" fontId="19" fillId="9" borderId="64" xfId="4" applyNumberFormat="1" applyFont="1" applyFill="1" applyBorder="1" applyAlignment="1">
      <alignment horizontal="center" vertical="center"/>
    </xf>
    <xf numFmtId="44" fontId="17" fillId="2" borderId="20" xfId="2" applyFont="1" applyFill="1" applyBorder="1" applyAlignment="1">
      <alignment horizontal="center" vertical="center"/>
    </xf>
    <xf numFmtId="9" fontId="19" fillId="9" borderId="64" xfId="4" applyFont="1" applyFill="1" applyBorder="1" applyAlignment="1">
      <alignment horizontal="center" vertical="center"/>
    </xf>
    <xf numFmtId="0" fontId="24" fillId="9" borderId="51" xfId="0" applyFont="1" applyFill="1" applyBorder="1"/>
    <xf numFmtId="9" fontId="19" fillId="9" borderId="61" xfId="4" applyFont="1" applyFill="1" applyBorder="1" applyAlignment="1">
      <alignment horizontal="center" vertical="center"/>
    </xf>
    <xf numFmtId="10" fontId="28" fillId="0" borderId="51" xfId="0" applyNumberFormat="1" applyFont="1" applyBorder="1" applyAlignment="1">
      <alignment horizontal="center"/>
    </xf>
    <xf numFmtId="10" fontId="19" fillId="9" borderId="60" xfId="4" applyNumberFormat="1" applyFont="1" applyFill="1" applyBorder="1" applyAlignment="1">
      <alignment horizontal="center" vertical="center"/>
    </xf>
    <xf numFmtId="10" fontId="19" fillId="9" borderId="5" xfId="4" applyNumberFormat="1" applyFont="1" applyFill="1" applyBorder="1" applyAlignment="1">
      <alignment horizontal="center" vertical="center"/>
    </xf>
    <xf numFmtId="10" fontId="28" fillId="0" borderId="1" xfId="0" applyNumberFormat="1" applyFont="1" applyBorder="1" applyAlignment="1">
      <alignment horizontal="center"/>
    </xf>
    <xf numFmtId="10" fontId="28" fillId="0" borderId="1" xfId="0" applyNumberFormat="1" applyFont="1" applyBorder="1"/>
    <xf numFmtId="0" fontId="40" fillId="0" borderId="0" xfId="0" applyFont="1" applyAlignment="1">
      <alignment horizontal="left"/>
    </xf>
    <xf numFmtId="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19" fillId="3" borderId="25" xfId="1" applyFont="1" applyFill="1" applyBorder="1" applyAlignment="1">
      <alignment horizontal="right" vertical="top"/>
    </xf>
    <xf numFmtId="10" fontId="19" fillId="9" borderId="64" xfId="4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4" fontId="20" fillId="8" borderId="19" xfId="1" applyNumberFormat="1" applyFont="1" applyFill="1" applyBorder="1" applyAlignment="1">
      <alignment vertical="top"/>
    </xf>
    <xf numFmtId="4" fontId="19" fillId="8" borderId="9" xfId="1" applyNumberFormat="1" applyFont="1" applyFill="1" applyBorder="1" applyAlignment="1">
      <alignment horizontal="center" vertical="top"/>
    </xf>
    <xf numFmtId="4" fontId="17" fillId="9" borderId="19" xfId="0" applyNumberFormat="1" applyFont="1" applyFill="1" applyBorder="1" applyAlignment="1">
      <alignment horizontal="center"/>
    </xf>
    <xf numFmtId="4" fontId="17" fillId="9" borderId="9" xfId="0" applyNumberFormat="1" applyFont="1" applyFill="1" applyBorder="1" applyAlignment="1">
      <alignment horizontal="center"/>
    </xf>
    <xf numFmtId="4" fontId="17" fillId="9" borderId="28" xfId="5" applyNumberFormat="1" applyFont="1" applyFill="1" applyBorder="1" applyAlignment="1">
      <alignment horizontal="center" vertical="center"/>
    </xf>
    <xf numFmtId="4" fontId="17" fillId="9" borderId="53" xfId="5" applyNumberFormat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3" fillId="9" borderId="0" xfId="0" applyFont="1" applyFill="1" applyAlignment="1">
      <alignment horizontal="left"/>
    </xf>
    <xf numFmtId="9" fontId="47" fillId="9" borderId="0" xfId="1" applyNumberFormat="1" applyFont="1" applyFill="1" applyBorder="1" applyAlignment="1">
      <alignment horizontal="center"/>
    </xf>
    <xf numFmtId="44" fontId="36" fillId="9" borderId="0" xfId="2" applyFont="1" applyFill="1" applyBorder="1" applyAlignment="1">
      <alignment horizontal="center" vertical="center"/>
    </xf>
    <xf numFmtId="10" fontId="36" fillId="9" borderId="0" xfId="2" applyNumberFormat="1" applyFont="1" applyFill="1" applyBorder="1" applyAlignment="1">
      <alignment horizontal="center" vertical="center"/>
    </xf>
    <xf numFmtId="0" fontId="35" fillId="9" borderId="0" xfId="0" applyFont="1" applyFill="1" applyBorder="1"/>
    <xf numFmtId="44" fontId="36" fillId="9" borderId="0" xfId="0" applyNumberFormat="1" applyFont="1" applyFill="1"/>
    <xf numFmtId="0" fontId="35" fillId="9" borderId="0" xfId="0" applyFont="1" applyFill="1" applyBorder="1" applyAlignment="1">
      <alignment horizontal="center"/>
    </xf>
    <xf numFmtId="0" fontId="36" fillId="9" borderId="0" xfId="1" applyFont="1" applyFill="1" applyBorder="1" applyAlignment="1">
      <alignment horizontal="center"/>
    </xf>
    <xf numFmtId="0" fontId="35" fillId="9" borderId="0" xfId="0" applyFont="1" applyFill="1"/>
    <xf numFmtId="0" fontId="36" fillId="2" borderId="0" xfId="1" applyFont="1" applyFill="1" applyBorder="1" applyAlignment="1">
      <alignment horizontal="center"/>
    </xf>
    <xf numFmtId="9" fontId="47" fillId="2" borderId="0" xfId="1" applyNumberFormat="1" applyFont="1" applyFill="1" applyBorder="1" applyAlignment="1">
      <alignment horizontal="center"/>
    </xf>
    <xf numFmtId="44" fontId="36" fillId="2" borderId="0" xfId="2" applyFont="1" applyFill="1" applyBorder="1" applyAlignment="1">
      <alignment horizontal="center" vertical="center"/>
    </xf>
    <xf numFmtId="10" fontId="36" fillId="2" borderId="0" xfId="2" applyNumberFormat="1" applyFont="1" applyFill="1" applyBorder="1" applyAlignment="1">
      <alignment horizontal="center" vertical="center"/>
    </xf>
    <xf numFmtId="44" fontId="36" fillId="0" borderId="0" xfId="0" applyNumberFormat="1" applyFont="1"/>
    <xf numFmtId="44" fontId="35" fillId="0" borderId="0" xfId="0" applyNumberFormat="1" applyFont="1"/>
    <xf numFmtId="0" fontId="20" fillId="2" borderId="0" xfId="1" applyFont="1" applyFill="1" applyBorder="1" applyAlignment="1">
      <alignment horizontal="center"/>
    </xf>
    <xf numFmtId="10" fontId="19" fillId="2" borderId="0" xfId="1" applyNumberFormat="1" applyFont="1" applyFill="1" applyBorder="1" applyAlignment="1">
      <alignment horizontal="center"/>
    </xf>
    <xf numFmtId="44" fontId="18" fillId="2" borderId="0" xfId="2" applyFont="1" applyFill="1" applyBorder="1" applyAlignment="1">
      <alignment horizontal="center" vertical="center"/>
    </xf>
    <xf numFmtId="9" fontId="19" fillId="2" borderId="0" xfId="1" applyNumberFormat="1" applyFont="1" applyFill="1" applyBorder="1" applyAlignment="1">
      <alignment horizontal="center"/>
    </xf>
    <xf numFmtId="44" fontId="31" fillId="0" borderId="0" xfId="0" applyNumberFormat="1" applyFont="1" applyBorder="1"/>
    <xf numFmtId="44" fontId="20" fillId="2" borderId="0" xfId="2" applyFont="1" applyFill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0" fontId="31" fillId="9" borderId="0" xfId="0" applyFont="1" applyFill="1" applyBorder="1" applyAlignment="1">
      <alignment vertical="center" wrapText="1"/>
    </xf>
    <xf numFmtId="10" fontId="19" fillId="9" borderId="0" xfId="4" applyNumberFormat="1" applyFont="1" applyFill="1" applyBorder="1" applyAlignment="1">
      <alignment horizontal="center" vertical="center"/>
    </xf>
    <xf numFmtId="44" fontId="17" fillId="2" borderId="0" xfId="2" applyFont="1" applyFill="1" applyBorder="1" applyAlignment="1">
      <alignment horizontal="center" vertical="center"/>
    </xf>
    <xf numFmtId="44" fontId="28" fillId="0" borderId="0" xfId="0" applyNumberFormat="1" applyFont="1" applyBorder="1"/>
    <xf numFmtId="0" fontId="4" fillId="7" borderId="39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center"/>
    </xf>
    <xf numFmtId="0" fontId="4" fillId="7" borderId="0" xfId="0" applyFont="1" applyFill="1" applyBorder="1" applyAlignment="1">
      <alignment horizontal="center"/>
    </xf>
    <xf numFmtId="0" fontId="4" fillId="7" borderId="30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7" borderId="36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16" fillId="6" borderId="39" xfId="0" applyFont="1" applyFill="1" applyBorder="1" applyAlignment="1">
      <alignment horizontal="center" vertical="center"/>
    </xf>
    <xf numFmtId="0" fontId="4" fillId="6" borderId="41" xfId="0" applyFont="1" applyFill="1" applyBorder="1" applyAlignment="1">
      <alignment horizontal="center" vertical="center"/>
    </xf>
    <xf numFmtId="0" fontId="4" fillId="6" borderId="40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 wrapText="1"/>
    </xf>
    <xf numFmtId="0" fontId="4" fillId="9" borderId="0" xfId="0" applyFont="1" applyFill="1" applyBorder="1" applyAlignment="1">
      <alignment horizontal="center" vertical="center" wrapText="1"/>
    </xf>
    <xf numFmtId="0" fontId="20" fillId="3" borderId="42" xfId="1" applyFont="1" applyFill="1" applyBorder="1" applyAlignment="1">
      <alignment horizontal="right"/>
    </xf>
    <xf numFmtId="0" fontId="20" fillId="3" borderId="43" xfId="1" applyFont="1" applyFill="1" applyBorder="1" applyAlignment="1">
      <alignment horizontal="right"/>
    </xf>
    <xf numFmtId="0" fontId="20" fillId="3" borderId="44" xfId="1" applyFont="1" applyFill="1" applyBorder="1" applyAlignment="1">
      <alignment horizontal="right"/>
    </xf>
    <xf numFmtId="0" fontId="20" fillId="3" borderId="15" xfId="1" applyFont="1" applyFill="1" applyBorder="1" applyAlignment="1">
      <alignment horizontal="left" vertical="top"/>
    </xf>
    <xf numFmtId="0" fontId="20" fillId="3" borderId="16" xfId="1" applyFont="1" applyFill="1" applyBorder="1" applyAlignment="1">
      <alignment horizontal="left" vertical="top"/>
    </xf>
    <xf numFmtId="0" fontId="20" fillId="3" borderId="17" xfId="1" applyFont="1" applyFill="1" applyBorder="1" applyAlignment="1">
      <alignment horizontal="left" vertical="top"/>
    </xf>
    <xf numFmtId="0" fontId="19" fillId="0" borderId="39" xfId="0" applyFont="1" applyFill="1" applyBorder="1" applyAlignment="1">
      <alignment horizontal="center"/>
    </xf>
    <xf numFmtId="0" fontId="19" fillId="0" borderId="40" xfId="0" applyFont="1" applyFill="1" applyBorder="1" applyAlignment="1">
      <alignment horizontal="center"/>
    </xf>
    <xf numFmtId="10" fontId="11" fillId="0" borderId="29" xfId="4" applyNumberFormat="1" applyFont="1" applyFill="1" applyBorder="1" applyAlignment="1">
      <alignment horizontal="center"/>
    </xf>
    <xf numFmtId="0" fontId="20" fillId="3" borderId="4" xfId="1" applyFont="1" applyFill="1" applyBorder="1" applyAlignment="1">
      <alignment horizontal="right"/>
    </xf>
    <xf numFmtId="0" fontId="20" fillId="3" borderId="12" xfId="1" applyFont="1" applyFill="1" applyBorder="1" applyAlignment="1">
      <alignment horizontal="right"/>
    </xf>
    <xf numFmtId="0" fontId="20" fillId="3" borderId="13" xfId="1" applyFont="1" applyFill="1" applyBorder="1" applyAlignment="1">
      <alignment horizontal="right"/>
    </xf>
    <xf numFmtId="0" fontId="20" fillId="3" borderId="34" xfId="1" applyFont="1" applyFill="1" applyBorder="1" applyAlignment="1">
      <alignment horizontal="right"/>
    </xf>
    <xf numFmtId="0" fontId="20" fillId="3" borderId="29" xfId="1" applyFont="1" applyFill="1" applyBorder="1" applyAlignment="1">
      <alignment horizontal="right"/>
    </xf>
    <xf numFmtId="0" fontId="20" fillId="3" borderId="37" xfId="1" applyFont="1" applyFill="1" applyBorder="1" applyAlignment="1">
      <alignment horizontal="right"/>
    </xf>
    <xf numFmtId="0" fontId="14" fillId="2" borderId="0" xfId="0" applyFont="1" applyFill="1" applyAlignment="1">
      <alignment horizontal="left" wrapText="1"/>
    </xf>
    <xf numFmtId="10" fontId="11" fillId="9" borderId="29" xfId="4" applyNumberFormat="1" applyFont="1" applyFill="1" applyBorder="1" applyAlignment="1">
      <alignment horizontal="center"/>
    </xf>
    <xf numFmtId="0" fontId="20" fillId="3" borderId="36" xfId="1" applyFont="1" applyFill="1" applyBorder="1" applyAlignment="1">
      <alignment horizontal="right"/>
    </xf>
    <xf numFmtId="0" fontId="20" fillId="5" borderId="4" xfId="1" applyFont="1" applyFill="1" applyBorder="1" applyAlignment="1">
      <alignment horizontal="right"/>
    </xf>
    <xf numFmtId="0" fontId="20" fillId="5" borderId="12" xfId="1" applyFont="1" applyFill="1" applyBorder="1" applyAlignment="1">
      <alignment horizontal="right"/>
    </xf>
    <xf numFmtId="0" fontId="20" fillId="5" borderId="38" xfId="1" applyFont="1" applyFill="1" applyBorder="1" applyAlignment="1">
      <alignment horizontal="right"/>
    </xf>
    <xf numFmtId="0" fontId="14" fillId="2" borderId="0" xfId="0" applyFont="1" applyFill="1" applyAlignment="1">
      <alignment horizontal="left" vertical="center" wrapText="1"/>
    </xf>
    <xf numFmtId="0" fontId="41" fillId="9" borderId="0" xfId="0" applyFont="1" applyFill="1" applyBorder="1" applyAlignment="1">
      <alignment horizontal="center" vertical="center" wrapText="1"/>
    </xf>
    <xf numFmtId="0" fontId="20" fillId="8" borderId="42" xfId="1" applyFont="1" applyFill="1" applyBorder="1" applyAlignment="1">
      <alignment horizontal="right"/>
    </xf>
    <xf numFmtId="0" fontId="20" fillId="8" borderId="43" xfId="1" applyFont="1" applyFill="1" applyBorder="1" applyAlignment="1">
      <alignment horizontal="right"/>
    </xf>
    <xf numFmtId="0" fontId="20" fillId="8" borderId="44" xfId="1" applyFont="1" applyFill="1" applyBorder="1" applyAlignment="1">
      <alignment horizontal="right"/>
    </xf>
    <xf numFmtId="0" fontId="17" fillId="9" borderId="45" xfId="0" applyFont="1" applyFill="1" applyBorder="1" applyAlignment="1">
      <alignment horizontal="center" vertical="center"/>
    </xf>
    <xf numFmtId="0" fontId="17" fillId="9" borderId="31" xfId="0" applyFont="1" applyFill="1" applyBorder="1" applyAlignment="1">
      <alignment horizontal="center" vertical="center"/>
    </xf>
    <xf numFmtId="0" fontId="16" fillId="6" borderId="41" xfId="0" applyFont="1" applyFill="1" applyBorder="1" applyAlignment="1">
      <alignment horizontal="center" vertical="center"/>
    </xf>
    <xf numFmtId="0" fontId="16" fillId="6" borderId="40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6" fillId="6" borderId="36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wrapText="1"/>
    </xf>
    <xf numFmtId="0" fontId="31" fillId="9" borderId="42" xfId="0" applyFont="1" applyFill="1" applyBorder="1" applyAlignment="1">
      <alignment horizontal="right" vertical="center"/>
    </xf>
    <xf numFmtId="0" fontId="31" fillId="9" borderId="43" xfId="0" applyFont="1" applyFill="1" applyBorder="1" applyAlignment="1">
      <alignment horizontal="right" vertical="center"/>
    </xf>
    <xf numFmtId="0" fontId="31" fillId="9" borderId="44" xfId="0" applyFont="1" applyFill="1" applyBorder="1" applyAlignment="1">
      <alignment horizontal="right" vertical="center"/>
    </xf>
    <xf numFmtId="10" fontId="19" fillId="0" borderId="29" xfId="4" applyNumberFormat="1" applyFont="1" applyFill="1" applyBorder="1" applyAlignment="1">
      <alignment horizontal="center"/>
    </xf>
    <xf numFmtId="0" fontId="20" fillId="2" borderId="45" xfId="1" applyFont="1" applyFill="1" applyBorder="1" applyAlignment="1">
      <alignment horizontal="center" vertical="center"/>
    </xf>
    <xf numFmtId="0" fontId="20" fillId="2" borderId="31" xfId="1" applyFont="1" applyFill="1" applyBorder="1" applyAlignment="1">
      <alignment horizontal="center" vertical="center"/>
    </xf>
    <xf numFmtId="0" fontId="20" fillId="2" borderId="4" xfId="1" applyFont="1" applyFill="1" applyBorder="1" applyAlignment="1">
      <alignment horizontal="center" vertical="center"/>
    </xf>
    <xf numFmtId="0" fontId="20" fillId="2" borderId="13" xfId="1" applyFont="1" applyFill="1" applyBorder="1" applyAlignment="1">
      <alignment horizontal="center" vertical="center"/>
    </xf>
    <xf numFmtId="0" fontId="20" fillId="2" borderId="12" xfId="1" applyFont="1" applyFill="1" applyBorder="1" applyAlignment="1">
      <alignment horizontal="center" vertical="center"/>
    </xf>
    <xf numFmtId="0" fontId="20" fillId="2" borderId="39" xfId="1" applyFont="1" applyFill="1" applyBorder="1" applyAlignment="1">
      <alignment horizontal="center" vertical="center"/>
    </xf>
    <xf numFmtId="0" fontId="20" fillId="2" borderId="40" xfId="1" applyFont="1" applyFill="1" applyBorder="1" applyAlignment="1">
      <alignment horizontal="center" vertical="center"/>
    </xf>
    <xf numFmtId="0" fontId="31" fillId="0" borderId="4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20" fillId="2" borderId="4" xfId="1" applyFont="1" applyFill="1" applyBorder="1" applyAlignment="1">
      <alignment horizontal="center" vertical="center" wrapText="1"/>
    </xf>
    <xf numFmtId="0" fontId="20" fillId="2" borderId="13" xfId="1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center" vertical="center" wrapText="1"/>
    </xf>
    <xf numFmtId="0" fontId="31" fillId="9" borderId="12" xfId="0" applyFont="1" applyFill="1" applyBorder="1" applyAlignment="1">
      <alignment horizontal="center" vertical="center" wrapText="1"/>
    </xf>
    <xf numFmtId="0" fontId="31" fillId="9" borderId="13" xfId="0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/>
    </xf>
    <xf numFmtId="0" fontId="20" fillId="2" borderId="0" xfId="1" applyFont="1" applyFill="1" applyBorder="1" applyAlignment="1">
      <alignment horizontal="center" vertical="center" wrapText="1"/>
    </xf>
    <xf numFmtId="44" fontId="19" fillId="2" borderId="73" xfId="1" applyNumberFormat="1" applyFont="1" applyFill="1" applyBorder="1" applyAlignment="1">
      <alignment horizontal="center" vertical="center"/>
    </xf>
    <xf numFmtId="0" fontId="19" fillId="2" borderId="49" xfId="1" applyFont="1" applyFill="1" applyBorder="1" applyAlignment="1">
      <alignment horizontal="center" vertical="center"/>
    </xf>
    <xf numFmtId="44" fontId="20" fillId="2" borderId="0" xfId="2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center" vertical="center"/>
    </xf>
    <xf numFmtId="0" fontId="20" fillId="2" borderId="2" xfId="1" applyFont="1" applyFill="1" applyBorder="1" applyAlignment="1">
      <alignment horizontal="center" vertical="center"/>
    </xf>
    <xf numFmtId="44" fontId="20" fillId="2" borderId="4" xfId="1" applyNumberFormat="1" applyFont="1" applyFill="1" applyBorder="1" applyAlignment="1">
      <alignment horizontal="center"/>
    </xf>
    <xf numFmtId="9" fontId="19" fillId="2" borderId="13" xfId="1" applyNumberFormat="1" applyFont="1" applyFill="1" applyBorder="1" applyAlignment="1">
      <alignment horizontal="center"/>
    </xf>
    <xf numFmtId="0" fontId="32" fillId="0" borderId="4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/>
    </xf>
    <xf numFmtId="0" fontId="13" fillId="2" borderId="13" xfId="1" applyFont="1" applyFill="1" applyBorder="1" applyAlignment="1">
      <alignment horizontal="center" vertical="center"/>
    </xf>
    <xf numFmtId="0" fontId="13" fillId="2" borderId="12" xfId="1" applyFont="1" applyFill="1" applyBorder="1" applyAlignment="1">
      <alignment horizontal="center" vertical="center"/>
    </xf>
    <xf numFmtId="0" fontId="13" fillId="2" borderId="39" xfId="1" applyFont="1" applyFill="1" applyBorder="1" applyAlignment="1">
      <alignment horizontal="center" vertical="center"/>
    </xf>
    <xf numFmtId="0" fontId="13" fillId="2" borderId="40" xfId="1" applyFont="1" applyFill="1" applyBorder="1" applyAlignment="1">
      <alignment horizontal="center" vertical="center"/>
    </xf>
    <xf numFmtId="10" fontId="14" fillId="2" borderId="29" xfId="0" applyNumberFormat="1" applyFont="1" applyFill="1" applyBorder="1" applyAlignment="1">
      <alignment horizontal="center"/>
    </xf>
    <xf numFmtId="0" fontId="14" fillId="2" borderId="29" xfId="0" applyFont="1" applyFill="1" applyBorder="1" applyAlignment="1">
      <alignment horizontal="center"/>
    </xf>
    <xf numFmtId="0" fontId="11" fillId="2" borderId="45" xfId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</cellXfs>
  <cellStyles count="18">
    <cellStyle name="Excel Built-in Normal" xfId="1"/>
    <cellStyle name="Moeda" xfId="2" builtinId="4"/>
    <cellStyle name="Moeda 2" xfId="7"/>
    <cellStyle name="Moeda 3" xfId="8"/>
    <cellStyle name="Normal" xfId="0" builtinId="0"/>
    <cellStyle name="Normal 2" xfId="9"/>
    <cellStyle name="Normal 3" xfId="10"/>
    <cellStyle name="Normal 4" xfId="6"/>
    <cellStyle name="Normal 5" xfId="11"/>
    <cellStyle name="Normal_PlanOrça II Pav Texeira CT 335692" xfId="3"/>
    <cellStyle name="Porcentagem" xfId="4" builtinId="5"/>
    <cellStyle name="Porcentagem 2" xfId="13"/>
    <cellStyle name="Porcentagem 3" xfId="12"/>
    <cellStyle name="Separador de milhares 2" xfId="14"/>
    <cellStyle name="TableStyleLight1" xfId="15"/>
    <cellStyle name="Vírgula" xfId="5" builtinId="3"/>
    <cellStyle name="Vírgula 2" xfId="16"/>
    <cellStyle name="Vírgula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454959</xdr:colOff>
      <xdr:row>0</xdr:row>
      <xdr:rowOff>0</xdr:rowOff>
    </xdr:from>
    <xdr:to>
      <xdr:col>9</xdr:col>
      <xdr:colOff>504265</xdr:colOff>
      <xdr:row>5</xdr:row>
      <xdr:rowOff>193724</xdr:rowOff>
    </xdr:to>
    <xdr:pic>
      <xdr:nvPicPr>
        <xdr:cNvPr id="2" name="Imagem 1" descr="Papel_Timbrado_RG_ComVida_GPPE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140" r="287" b="12256"/>
        <a:stretch/>
      </xdr:blipFill>
      <xdr:spPr bwMode="auto">
        <a:xfrm>
          <a:off x="1463488" y="0"/>
          <a:ext cx="8083924" cy="14039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723899</xdr:colOff>
      <xdr:row>0</xdr:row>
      <xdr:rowOff>0</xdr:rowOff>
    </xdr:from>
    <xdr:to>
      <xdr:col>14</xdr:col>
      <xdr:colOff>190499</xdr:colOff>
      <xdr:row>5</xdr:row>
      <xdr:rowOff>193724</xdr:rowOff>
    </xdr:to>
    <xdr:pic>
      <xdr:nvPicPr>
        <xdr:cNvPr id="2" name="Imagem 1" descr="Papel_Timbrado_RG_ComVida_GPPE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140" r="287" b="12256"/>
        <a:stretch/>
      </xdr:blipFill>
      <xdr:spPr bwMode="auto">
        <a:xfrm>
          <a:off x="5553634" y="0"/>
          <a:ext cx="8711453" cy="1202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365313</xdr:colOff>
      <xdr:row>0</xdr:row>
      <xdr:rowOff>145676</xdr:rowOff>
    </xdr:from>
    <xdr:to>
      <xdr:col>8</xdr:col>
      <xdr:colOff>818030</xdr:colOff>
      <xdr:row>10</xdr:row>
      <xdr:rowOff>181638</xdr:rowOff>
    </xdr:to>
    <xdr:pic>
      <xdr:nvPicPr>
        <xdr:cNvPr id="3" name="Imagem 2" descr="Papel_Timbrado_RG_ComVida_GPP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842" y="145676"/>
          <a:ext cx="8476129" cy="20306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B1:L181"/>
  <sheetViews>
    <sheetView topLeftCell="A112" zoomScale="90" zoomScaleNormal="90" zoomScaleSheetLayoutView="120" workbookViewId="0">
      <selection activeCell="K79" sqref="K79:M87"/>
    </sheetView>
  </sheetViews>
  <sheetFormatPr defaultRowHeight="12.75" x14ac:dyDescent="0.2"/>
  <cols>
    <col min="1" max="1" width="9.140625" style="28"/>
    <col min="2" max="2" width="7" style="28" customWidth="1"/>
    <col min="3" max="3" width="61.85546875" style="28" customWidth="1"/>
    <col min="4" max="4" width="21" style="28" customWidth="1"/>
    <col min="5" max="5" width="7.7109375" style="28" customWidth="1"/>
    <col min="6" max="6" width="14.7109375" style="28" customWidth="1"/>
    <col min="7" max="7" width="12.5703125" style="28" customWidth="1"/>
    <col min="8" max="8" width="15" style="28" customWidth="1"/>
    <col min="9" max="9" width="18.85546875" style="28" customWidth="1"/>
    <col min="10" max="10" width="9.140625" style="28"/>
    <col min="11" max="11" width="35.7109375" style="28" customWidth="1"/>
    <col min="12" max="16384" width="9.140625" style="28"/>
  </cols>
  <sheetData>
    <row r="1" spans="2:12" x14ac:dyDescent="0.2">
      <c r="B1" s="468" t="s">
        <v>49</v>
      </c>
      <c r="C1" s="469"/>
      <c r="D1" s="469"/>
      <c r="E1" s="469"/>
      <c r="F1" s="469"/>
      <c r="G1" s="469"/>
      <c r="H1" s="469"/>
      <c r="I1" s="470"/>
    </row>
    <row r="2" spans="2:12" x14ac:dyDescent="0.2">
      <c r="B2" s="471" t="s">
        <v>0</v>
      </c>
      <c r="C2" s="472"/>
      <c r="D2" s="472"/>
      <c r="E2" s="472"/>
      <c r="F2" s="472"/>
      <c r="G2" s="472"/>
      <c r="H2" s="472"/>
      <c r="I2" s="473"/>
      <c r="K2" s="28" t="s">
        <v>201</v>
      </c>
    </row>
    <row r="3" spans="2:12" ht="15.75" customHeight="1" thickBot="1" x14ac:dyDescent="0.25">
      <c r="B3" s="474" t="s">
        <v>217</v>
      </c>
      <c r="C3" s="475"/>
      <c r="D3" s="475"/>
      <c r="E3" s="475"/>
      <c r="F3" s="475"/>
      <c r="G3" s="475"/>
      <c r="H3" s="475"/>
      <c r="I3" s="476"/>
    </row>
    <row r="4" spans="2:12" ht="15.75" customHeight="1" x14ac:dyDescent="0.2">
      <c r="B4" s="477" t="s">
        <v>200</v>
      </c>
      <c r="C4" s="478"/>
      <c r="D4" s="478"/>
      <c r="E4" s="478"/>
      <c r="F4" s="478"/>
      <c r="G4" s="478"/>
      <c r="H4" s="478"/>
      <c r="I4" s="479"/>
    </row>
    <row r="5" spans="2:12" ht="5.25" customHeight="1" thickBot="1" x14ac:dyDescent="0.25">
      <c r="B5" s="480"/>
      <c r="C5" s="481"/>
      <c r="D5" s="481"/>
      <c r="E5" s="481"/>
      <c r="F5" s="481"/>
      <c r="G5" s="481"/>
      <c r="H5" s="481"/>
      <c r="I5" s="482"/>
    </row>
    <row r="6" spans="2:12" ht="12.75" customHeight="1" x14ac:dyDescent="0.2">
      <c r="B6" s="483" t="s">
        <v>1</v>
      </c>
      <c r="C6" s="485" t="s">
        <v>96</v>
      </c>
      <c r="D6" s="487" t="s">
        <v>104</v>
      </c>
      <c r="E6" s="483" t="s">
        <v>2</v>
      </c>
      <c r="F6" s="483" t="s">
        <v>3</v>
      </c>
      <c r="G6" s="489" t="s">
        <v>4</v>
      </c>
      <c r="H6" s="490" t="s">
        <v>51</v>
      </c>
      <c r="I6" s="487" t="s">
        <v>50</v>
      </c>
      <c r="K6" s="163"/>
      <c r="L6" s="147"/>
    </row>
    <row r="7" spans="2:12" ht="15.75" customHeight="1" thickBot="1" x14ac:dyDescent="0.25">
      <c r="B7" s="484"/>
      <c r="C7" s="486"/>
      <c r="D7" s="488"/>
      <c r="E7" s="484"/>
      <c r="F7" s="484"/>
      <c r="G7" s="484"/>
      <c r="H7" s="488"/>
      <c r="I7" s="488"/>
      <c r="K7" s="491"/>
      <c r="L7" s="147"/>
    </row>
    <row r="8" spans="2:12" ht="15.75" thickBot="1" x14ac:dyDescent="0.3">
      <c r="B8" s="78" t="s">
        <v>5</v>
      </c>
      <c r="C8" s="79" t="s">
        <v>119</v>
      </c>
      <c r="D8" s="79"/>
      <c r="E8" s="79"/>
      <c r="F8" s="79"/>
      <c r="G8" s="79"/>
      <c r="H8" s="79"/>
      <c r="I8" s="80"/>
      <c r="K8" s="491"/>
      <c r="L8" s="147"/>
    </row>
    <row r="9" spans="2:12" ht="14.25" x14ac:dyDescent="0.2">
      <c r="B9" s="29" t="s">
        <v>6</v>
      </c>
      <c r="C9" s="30" t="s">
        <v>229</v>
      </c>
      <c r="D9" s="31" t="str">
        <f>TOTAL!D9</f>
        <v>INS 10775</v>
      </c>
      <c r="E9" s="32" t="s">
        <v>52</v>
      </c>
      <c r="F9" s="94">
        <v>16</v>
      </c>
      <c r="G9" s="94">
        <f>TOTAL!G9</f>
        <v>450</v>
      </c>
      <c r="H9" s="86"/>
      <c r="I9" s="77"/>
      <c r="K9" s="129"/>
      <c r="L9" s="147"/>
    </row>
    <row r="10" spans="2:12" ht="14.25" x14ac:dyDescent="0.2">
      <c r="B10" s="29" t="s">
        <v>7</v>
      </c>
      <c r="C10" s="30" t="s">
        <v>228</v>
      </c>
      <c r="D10" s="31" t="str">
        <f>TOTAL!D10</f>
        <v>INS 10776</v>
      </c>
      <c r="E10" s="32" t="s">
        <v>52</v>
      </c>
      <c r="F10" s="94">
        <v>16</v>
      </c>
      <c r="G10" s="94">
        <f>TOTAL!G10</f>
        <v>351.56</v>
      </c>
      <c r="H10" s="86"/>
      <c r="I10" s="77"/>
      <c r="K10" s="129"/>
      <c r="L10" s="147"/>
    </row>
    <row r="11" spans="2:12" ht="14.25" x14ac:dyDescent="0.2">
      <c r="B11" s="29" t="s">
        <v>9</v>
      </c>
      <c r="C11" s="30" t="s">
        <v>321</v>
      </c>
      <c r="D11" s="31" t="str">
        <f>TOTAL!D11</f>
        <v>PLEO 327</v>
      </c>
      <c r="E11" s="32" t="s">
        <v>52</v>
      </c>
      <c r="F11" s="94">
        <v>16</v>
      </c>
      <c r="G11" s="94">
        <f>TOTAL!G11</f>
        <v>21020.02</v>
      </c>
      <c r="H11" s="86"/>
      <c r="I11" s="77"/>
      <c r="K11" s="129"/>
      <c r="L11" s="147"/>
    </row>
    <row r="12" spans="2:12" ht="14.25" x14ac:dyDescent="0.2">
      <c r="B12" s="29" t="s">
        <v>11</v>
      </c>
      <c r="C12" s="30" t="s">
        <v>232</v>
      </c>
      <c r="D12" s="31" t="str">
        <f>TOTAL!D12</f>
        <v>PLEO 325</v>
      </c>
      <c r="E12" s="32" t="s">
        <v>30</v>
      </c>
      <c r="F12" s="94">
        <v>1</v>
      </c>
      <c r="G12" s="94">
        <f>TOTAL!G12</f>
        <v>14744.34</v>
      </c>
      <c r="H12" s="86"/>
      <c r="I12" s="77"/>
      <c r="K12" s="129"/>
      <c r="L12" s="147"/>
    </row>
    <row r="13" spans="2:12" ht="14.25" x14ac:dyDescent="0.2">
      <c r="B13" s="29" t="s">
        <v>12</v>
      </c>
      <c r="C13" s="84" t="s">
        <v>14</v>
      </c>
      <c r="D13" s="31" t="str">
        <f>TOTAL!D13</f>
        <v>74209/001</v>
      </c>
      <c r="E13" s="202" t="s">
        <v>16</v>
      </c>
      <c r="F13" s="94">
        <v>2</v>
      </c>
      <c r="G13" s="94">
        <f>TOTAL!G13</f>
        <v>303.89999999999998</v>
      </c>
      <c r="H13" s="86"/>
      <c r="I13" s="77"/>
      <c r="K13" s="129"/>
      <c r="L13" s="147"/>
    </row>
    <row r="14" spans="2:12" ht="14.25" x14ac:dyDescent="0.2">
      <c r="B14" s="29" t="s">
        <v>231</v>
      </c>
      <c r="C14" s="84" t="s">
        <v>8</v>
      </c>
      <c r="D14" s="31" t="str">
        <f>TOTAL!D14</f>
        <v>PLEO  25101</v>
      </c>
      <c r="E14" s="35" t="s">
        <v>18</v>
      </c>
      <c r="F14" s="94">
        <v>1</v>
      </c>
      <c r="G14" s="94">
        <f>TOTAL!G14</f>
        <v>702</v>
      </c>
      <c r="H14" s="86"/>
      <c r="I14" s="77"/>
      <c r="K14" s="129"/>
      <c r="L14" s="147"/>
    </row>
    <row r="15" spans="2:12" ht="14.25" x14ac:dyDescent="0.2">
      <c r="B15" s="29" t="s">
        <v>233</v>
      </c>
      <c r="C15" s="84" t="s">
        <v>10</v>
      </c>
      <c r="D15" s="31">
        <f>TOTAL!D15</f>
        <v>41598</v>
      </c>
      <c r="E15" s="202" t="s">
        <v>30</v>
      </c>
      <c r="F15" s="94">
        <v>1</v>
      </c>
      <c r="G15" s="94">
        <f>TOTAL!G15</f>
        <v>1320.19</v>
      </c>
      <c r="H15" s="86"/>
      <c r="I15" s="77"/>
      <c r="K15" s="129"/>
      <c r="L15" s="147"/>
    </row>
    <row r="16" spans="2:12" ht="14.25" x14ac:dyDescent="0.2">
      <c r="B16" s="29" t="s">
        <v>322</v>
      </c>
      <c r="C16" s="84" t="s">
        <v>13</v>
      </c>
      <c r="D16" s="31" t="str">
        <f>TOTAL!D16</f>
        <v>74221/001</v>
      </c>
      <c r="E16" s="202" t="s">
        <v>17</v>
      </c>
      <c r="F16" s="94">
        <v>835</v>
      </c>
      <c r="G16" s="94">
        <f>TOTAL!G16</f>
        <v>2.29</v>
      </c>
      <c r="H16" s="86"/>
      <c r="I16" s="77"/>
      <c r="K16" s="129"/>
      <c r="L16" s="147"/>
    </row>
    <row r="17" spans="2:12" ht="14.25" x14ac:dyDescent="0.2">
      <c r="B17" s="34" t="s">
        <v>323</v>
      </c>
      <c r="C17" s="323" t="s">
        <v>324</v>
      </c>
      <c r="D17" s="31" t="str">
        <f>TOTAL!D17</f>
        <v>PLEO 518903</v>
      </c>
      <c r="E17" s="202" t="s">
        <v>17</v>
      </c>
      <c r="F17" s="324">
        <f>F16</f>
        <v>835</v>
      </c>
      <c r="G17" s="94">
        <f>TOTAL!G17</f>
        <v>1.31</v>
      </c>
      <c r="H17" s="86"/>
      <c r="I17" s="77"/>
      <c r="K17" s="129"/>
      <c r="L17" s="147"/>
    </row>
    <row r="18" spans="2:12" ht="15.75" customHeight="1" thickBot="1" x14ac:dyDescent="0.3">
      <c r="B18" s="492" t="s">
        <v>19</v>
      </c>
      <c r="C18" s="493"/>
      <c r="D18" s="493"/>
      <c r="E18" s="493"/>
      <c r="F18" s="493"/>
      <c r="G18" s="493"/>
      <c r="H18" s="494"/>
      <c r="I18" s="37">
        <f>SUM(I9:I17)</f>
        <v>0</v>
      </c>
      <c r="K18" s="129"/>
      <c r="L18" s="147"/>
    </row>
    <row r="19" spans="2:12" ht="15.75" thickBot="1" x14ac:dyDescent="0.3">
      <c r="B19" s="78" t="s">
        <v>15</v>
      </c>
      <c r="C19" s="79" t="s">
        <v>120</v>
      </c>
      <c r="D19" s="79"/>
      <c r="E19" s="79"/>
      <c r="F19" s="79"/>
      <c r="G19" s="79"/>
      <c r="H19" s="79"/>
      <c r="I19" s="80"/>
      <c r="K19" s="129"/>
      <c r="L19" s="147"/>
    </row>
    <row r="20" spans="2:12" ht="15" x14ac:dyDescent="0.25">
      <c r="B20" s="69" t="s">
        <v>20</v>
      </c>
      <c r="C20" s="495" t="s">
        <v>108</v>
      </c>
      <c r="D20" s="496"/>
      <c r="E20" s="496"/>
      <c r="F20" s="496"/>
      <c r="G20" s="496"/>
      <c r="H20" s="496"/>
      <c r="I20" s="497"/>
      <c r="K20" s="129"/>
      <c r="L20" s="147"/>
    </row>
    <row r="21" spans="2:12" ht="16.5" customHeight="1" x14ac:dyDescent="0.2">
      <c r="B21" s="71" t="s">
        <v>22</v>
      </c>
      <c r="C21" s="92" t="s">
        <v>136</v>
      </c>
      <c r="D21" s="189">
        <f>TOTAL!D21</f>
        <v>78472</v>
      </c>
      <c r="E21" s="189" t="s">
        <v>16</v>
      </c>
      <c r="F21" s="94">
        <f>F34+3010</f>
        <v>11620</v>
      </c>
      <c r="G21" s="94">
        <f>TOTAL!G21</f>
        <v>0.34</v>
      </c>
      <c r="H21" s="86"/>
      <c r="I21" s="77"/>
      <c r="K21" s="218"/>
      <c r="L21" s="147"/>
    </row>
    <row r="22" spans="2:12" ht="15" x14ac:dyDescent="0.25">
      <c r="B22" s="41" t="s">
        <v>26</v>
      </c>
      <c r="C22" s="42" t="s">
        <v>55</v>
      </c>
      <c r="D22" s="189"/>
      <c r="E22" s="107"/>
      <c r="F22" s="174"/>
      <c r="G22" s="94"/>
      <c r="H22" s="86"/>
      <c r="I22" s="178"/>
      <c r="K22" s="129"/>
      <c r="L22" s="147"/>
    </row>
    <row r="23" spans="2:12" ht="14.25" x14ac:dyDescent="0.2">
      <c r="B23" s="34" t="s">
        <v>27</v>
      </c>
      <c r="C23" s="66" t="s">
        <v>107</v>
      </c>
      <c r="D23" s="189" t="str">
        <f>TOTAL!D23</f>
        <v>74205/001</v>
      </c>
      <c r="E23" s="130" t="s">
        <v>29</v>
      </c>
      <c r="F23" s="94">
        <v>1310</v>
      </c>
      <c r="G23" s="94">
        <f>TOTAL!G23</f>
        <v>1.41</v>
      </c>
      <c r="H23" s="86"/>
      <c r="I23" s="77"/>
      <c r="K23" s="5"/>
    </row>
    <row r="24" spans="2:12" ht="15.75" customHeight="1" x14ac:dyDescent="0.2">
      <c r="B24" s="59" t="s">
        <v>109</v>
      </c>
      <c r="C24" s="92" t="s">
        <v>93</v>
      </c>
      <c r="D24" s="189">
        <f>TOTAL!D24</f>
        <v>95875</v>
      </c>
      <c r="E24" s="189" t="s">
        <v>91</v>
      </c>
      <c r="F24" s="94">
        <f>ROUNDUP((((F25*0.15)+F23)*5.8),0)</f>
        <v>15089</v>
      </c>
      <c r="G24" s="94">
        <f>TOTAL!G24</f>
        <v>1.07</v>
      </c>
      <c r="H24" s="86"/>
      <c r="I24" s="77"/>
      <c r="K24" s="218"/>
    </row>
    <row r="25" spans="2:12" ht="14.25" x14ac:dyDescent="0.2">
      <c r="B25" s="34" t="s">
        <v>110</v>
      </c>
      <c r="C25" s="172" t="s">
        <v>56</v>
      </c>
      <c r="D25" s="189">
        <f>TOTAL!D25</f>
        <v>72961</v>
      </c>
      <c r="E25" s="203" t="s">
        <v>16</v>
      </c>
      <c r="F25" s="94">
        <f>F34</f>
        <v>8610</v>
      </c>
      <c r="G25" s="94">
        <f>TOTAL!G25</f>
        <v>1.22</v>
      </c>
      <c r="H25" s="86"/>
      <c r="I25" s="77"/>
      <c r="J25" s="9"/>
      <c r="K25" s="5"/>
    </row>
    <row r="26" spans="2:12" ht="14.25" x14ac:dyDescent="0.2">
      <c r="B26" s="59" t="s">
        <v>111</v>
      </c>
      <c r="C26" s="170" t="s">
        <v>163</v>
      </c>
      <c r="D26" s="189">
        <f>TOTAL!D26</f>
        <v>79482</v>
      </c>
      <c r="E26" s="130" t="s">
        <v>29</v>
      </c>
      <c r="F26" s="94">
        <v>370</v>
      </c>
      <c r="G26" s="94">
        <f>TOTAL!G26</f>
        <v>63.6</v>
      </c>
      <c r="H26" s="86"/>
      <c r="I26" s="77"/>
      <c r="J26" s="9"/>
      <c r="K26" s="5"/>
    </row>
    <row r="27" spans="2:12" ht="14.25" x14ac:dyDescent="0.2">
      <c r="B27" s="59" t="s">
        <v>112</v>
      </c>
      <c r="C27" s="170" t="s">
        <v>205</v>
      </c>
      <c r="D27" s="189" t="str">
        <f>TOTAL!D27</f>
        <v>PLEO 592047</v>
      </c>
      <c r="E27" s="130" t="s">
        <v>29</v>
      </c>
      <c r="F27" s="108">
        <v>1722</v>
      </c>
      <c r="G27" s="94">
        <f>TOTAL!G27</f>
        <v>84.87</v>
      </c>
      <c r="H27" s="86"/>
      <c r="I27" s="77"/>
      <c r="J27" s="9"/>
      <c r="K27" s="5"/>
    </row>
    <row r="28" spans="2:12" ht="14.25" x14ac:dyDescent="0.2">
      <c r="B28" s="59" t="s">
        <v>165</v>
      </c>
      <c r="C28" s="226" t="s">
        <v>221</v>
      </c>
      <c r="D28" s="189">
        <f>TOTAL!D28</f>
        <v>93590</v>
      </c>
      <c r="E28" s="189" t="s">
        <v>91</v>
      </c>
      <c r="F28" s="108">
        <f>ROUNDUP((F27*72),0)</f>
        <v>123984</v>
      </c>
      <c r="G28" s="94">
        <f>TOTAL!G28</f>
        <v>0.76</v>
      </c>
      <c r="H28" s="86"/>
      <c r="I28" s="77"/>
      <c r="J28" s="9"/>
      <c r="K28" s="218"/>
    </row>
    <row r="29" spans="2:12" ht="14.25" x14ac:dyDescent="0.2">
      <c r="B29" s="59" t="s">
        <v>215</v>
      </c>
      <c r="C29" s="170" t="s">
        <v>166</v>
      </c>
      <c r="D29" s="189">
        <f>TOTAL!D29</f>
        <v>96396</v>
      </c>
      <c r="E29" s="130" t="s">
        <v>29</v>
      </c>
      <c r="F29" s="108">
        <v>1722</v>
      </c>
      <c r="G29" s="94">
        <f>TOTAL!G29</f>
        <v>84.3</v>
      </c>
      <c r="H29" s="86"/>
      <c r="I29" s="198"/>
      <c r="J29" s="9"/>
      <c r="K29" s="5"/>
    </row>
    <row r="30" spans="2:12" ht="14.25" x14ac:dyDescent="0.2">
      <c r="B30" s="59" t="s">
        <v>220</v>
      </c>
      <c r="C30" s="226" t="s">
        <v>216</v>
      </c>
      <c r="D30" s="189">
        <f>TOTAL!D30</f>
        <v>83356</v>
      </c>
      <c r="E30" s="189" t="s">
        <v>91</v>
      </c>
      <c r="F30" s="174">
        <f>ROUNDUP((F29*78),0)</f>
        <v>134316</v>
      </c>
      <c r="G30" s="94">
        <f>TOTAL!G30</f>
        <v>0.75</v>
      </c>
      <c r="H30" s="86"/>
      <c r="I30" s="198"/>
      <c r="J30" s="9"/>
      <c r="K30" s="218"/>
    </row>
    <row r="31" spans="2:12" s="9" customFormat="1" ht="15" x14ac:dyDescent="0.25">
      <c r="B31" s="55" t="s">
        <v>28</v>
      </c>
      <c r="C31" s="56" t="s">
        <v>57</v>
      </c>
      <c r="D31" s="189"/>
      <c r="E31" s="204"/>
      <c r="F31" s="174"/>
      <c r="G31" s="94"/>
      <c r="H31" s="86"/>
      <c r="I31" s="176"/>
      <c r="K31" s="57"/>
    </row>
    <row r="32" spans="2:12" ht="42.75" x14ac:dyDescent="0.2">
      <c r="B32" s="59" t="s">
        <v>59</v>
      </c>
      <c r="C32" s="166" t="s">
        <v>167</v>
      </c>
      <c r="D32" s="189">
        <f>TOTAL!D32</f>
        <v>92405</v>
      </c>
      <c r="E32" s="131" t="s">
        <v>16</v>
      </c>
      <c r="F32" s="108">
        <v>0</v>
      </c>
      <c r="G32" s="94">
        <f>TOTAL!G32</f>
        <v>45.79</v>
      </c>
      <c r="H32" s="86"/>
      <c r="I32" s="77"/>
      <c r="J32" s="214"/>
      <c r="K32" s="154"/>
    </row>
    <row r="33" spans="2:11" ht="15" x14ac:dyDescent="0.25">
      <c r="B33" s="55" t="s">
        <v>113</v>
      </c>
      <c r="C33" s="56" t="s">
        <v>209</v>
      </c>
      <c r="D33" s="189"/>
      <c r="E33" s="131"/>
      <c r="F33" s="108"/>
      <c r="G33" s="94"/>
      <c r="H33" s="86"/>
      <c r="I33" s="77"/>
      <c r="J33" s="214"/>
      <c r="K33" s="154"/>
    </row>
    <row r="34" spans="2:11" ht="14.25" x14ac:dyDescent="0.2">
      <c r="B34" s="59" t="s">
        <v>114</v>
      </c>
      <c r="C34" s="225" t="s">
        <v>210</v>
      </c>
      <c r="D34" s="189">
        <f>TOTAL!D34</f>
        <v>96401</v>
      </c>
      <c r="E34" s="131" t="s">
        <v>16</v>
      </c>
      <c r="F34" s="108">
        <v>8610</v>
      </c>
      <c r="G34" s="94">
        <f>TOTAL!G34</f>
        <v>4.42</v>
      </c>
      <c r="H34" s="86"/>
      <c r="I34" s="77"/>
      <c r="J34" s="214"/>
      <c r="K34" s="154"/>
    </row>
    <row r="35" spans="2:11" ht="28.5" x14ac:dyDescent="0.2">
      <c r="B35" s="59" t="s">
        <v>115</v>
      </c>
      <c r="C35" s="225" t="s">
        <v>227</v>
      </c>
      <c r="D35" s="189">
        <f>TOTAL!D35</f>
        <v>95998</v>
      </c>
      <c r="E35" s="131" t="s">
        <v>29</v>
      </c>
      <c r="F35" s="108">
        <f>ROUNDUP((F34*0.06),0)</f>
        <v>517</v>
      </c>
      <c r="G35" s="94">
        <f>TOTAL!G35</f>
        <v>884.46</v>
      </c>
      <c r="H35" s="86"/>
      <c r="I35" s="77"/>
      <c r="J35" s="214"/>
      <c r="K35" s="154"/>
    </row>
    <row r="36" spans="2:11" ht="32.25" customHeight="1" x14ac:dyDescent="0.2">
      <c r="B36" s="59" t="s">
        <v>207</v>
      </c>
      <c r="C36" s="225" t="s">
        <v>226</v>
      </c>
      <c r="D36" s="189">
        <f>TOTAL!D36</f>
        <v>95990</v>
      </c>
      <c r="E36" s="242" t="s">
        <v>29</v>
      </c>
      <c r="F36" s="108">
        <v>350</v>
      </c>
      <c r="G36" s="94">
        <f>TOTAL!G36</f>
        <v>993.12</v>
      </c>
      <c r="H36" s="86"/>
      <c r="I36" s="77"/>
      <c r="J36" s="214"/>
      <c r="K36" s="279"/>
    </row>
    <row r="37" spans="2:11" ht="14.25" x14ac:dyDescent="0.2">
      <c r="B37" s="59" t="s">
        <v>225</v>
      </c>
      <c r="C37" s="225" t="s">
        <v>188</v>
      </c>
      <c r="D37" s="189">
        <f>TOTAL!D37</f>
        <v>93590</v>
      </c>
      <c r="E37" s="68" t="s">
        <v>91</v>
      </c>
      <c r="F37" s="108">
        <f>ROUNDUP(((F35+F36)*78),0)</f>
        <v>67626</v>
      </c>
      <c r="G37" s="94">
        <f>TOTAL!G37</f>
        <v>0.76</v>
      </c>
      <c r="H37" s="86"/>
      <c r="I37" s="77"/>
      <c r="J37" s="214"/>
      <c r="K37" s="218"/>
    </row>
    <row r="38" spans="2:11" ht="15" x14ac:dyDescent="0.25">
      <c r="B38" s="43" t="s">
        <v>155</v>
      </c>
      <c r="C38" s="38" t="s">
        <v>58</v>
      </c>
      <c r="D38" s="189"/>
      <c r="E38" s="155"/>
      <c r="F38" s="215"/>
      <c r="G38" s="94"/>
      <c r="H38" s="86"/>
      <c r="I38" s="176"/>
      <c r="K38" s="5"/>
    </row>
    <row r="39" spans="2:11" ht="27.75" customHeight="1" x14ac:dyDescent="0.2">
      <c r="B39" s="59" t="s">
        <v>157</v>
      </c>
      <c r="C39" s="65" t="s">
        <v>168</v>
      </c>
      <c r="D39" s="189">
        <f>TOTAL!D39</f>
        <v>94273</v>
      </c>
      <c r="E39" s="131" t="s">
        <v>17</v>
      </c>
      <c r="F39" s="94">
        <v>2700</v>
      </c>
      <c r="G39" s="94">
        <f>TOTAL!G39</f>
        <v>34.659999999999997</v>
      </c>
      <c r="H39" s="86"/>
      <c r="I39" s="77"/>
      <c r="K39" s="5"/>
    </row>
    <row r="40" spans="2:11" ht="27.75" customHeight="1" x14ac:dyDescent="0.2">
      <c r="B40" s="59" t="s">
        <v>158</v>
      </c>
      <c r="C40" s="65" t="s">
        <v>219</v>
      </c>
      <c r="D40" s="189">
        <f>TOTAL!D40</f>
        <v>94275</v>
      </c>
      <c r="E40" s="131" t="s">
        <v>17</v>
      </c>
      <c r="F40" s="94">
        <v>960</v>
      </c>
      <c r="G40" s="94">
        <f>TOTAL!G40</f>
        <v>33.17</v>
      </c>
      <c r="H40" s="86"/>
      <c r="I40" s="77"/>
      <c r="K40" s="5"/>
    </row>
    <row r="41" spans="2:11" ht="19.5" customHeight="1" x14ac:dyDescent="0.2">
      <c r="B41" s="59" t="s">
        <v>159</v>
      </c>
      <c r="C41" s="65" t="s">
        <v>105</v>
      </c>
      <c r="D41" s="189" t="str">
        <f>TOTAL!D41</f>
        <v>PLEO 000321</v>
      </c>
      <c r="E41" s="60" t="s">
        <v>17</v>
      </c>
      <c r="F41" s="94">
        <f>F39+F40</f>
        <v>3660</v>
      </c>
      <c r="G41" s="94">
        <f>TOTAL!G41</f>
        <v>5.0199999999999996</v>
      </c>
      <c r="H41" s="86"/>
      <c r="I41" s="77"/>
      <c r="K41" s="5"/>
    </row>
    <row r="42" spans="2:11" ht="15" x14ac:dyDescent="0.25">
      <c r="B42" s="43" t="s">
        <v>211</v>
      </c>
      <c r="C42" s="38" t="s">
        <v>156</v>
      </c>
      <c r="D42" s="189"/>
      <c r="E42" s="207"/>
      <c r="F42" s="215"/>
      <c r="G42" s="94"/>
      <c r="H42" s="86"/>
      <c r="I42" s="198"/>
      <c r="K42" s="5"/>
    </row>
    <row r="43" spans="2:11" ht="14.25" x14ac:dyDescent="0.2">
      <c r="B43" s="44" t="s">
        <v>212</v>
      </c>
      <c r="C43" s="194" t="s">
        <v>56</v>
      </c>
      <c r="D43" s="189">
        <f>TOTAL!D43</f>
        <v>72961</v>
      </c>
      <c r="E43" s="195" t="s">
        <v>16</v>
      </c>
      <c r="F43" s="94">
        <f>F45</f>
        <v>1460</v>
      </c>
      <c r="G43" s="94">
        <f>TOTAL!G43</f>
        <v>1.22</v>
      </c>
      <c r="H43" s="86"/>
      <c r="I43" s="33"/>
      <c r="K43" s="5"/>
    </row>
    <row r="44" spans="2:11" ht="14.25" x14ac:dyDescent="0.2">
      <c r="B44" s="44" t="s">
        <v>213</v>
      </c>
      <c r="C44" s="186" t="s">
        <v>170</v>
      </c>
      <c r="D44" s="189">
        <f>TOTAL!D44</f>
        <v>83668</v>
      </c>
      <c r="E44" s="187" t="s">
        <v>29</v>
      </c>
      <c r="F44" s="94">
        <f>ROUNDUP((F45*0.05),0)</f>
        <v>73</v>
      </c>
      <c r="G44" s="94">
        <f>TOTAL!G44</f>
        <v>85.89</v>
      </c>
      <c r="H44" s="86"/>
      <c r="I44" s="184"/>
      <c r="K44" s="5"/>
    </row>
    <row r="45" spans="2:11" ht="28.5" x14ac:dyDescent="0.2">
      <c r="B45" s="220" t="s">
        <v>214</v>
      </c>
      <c r="C45" s="221" t="s">
        <v>194</v>
      </c>
      <c r="D45" s="189">
        <f>TOTAL!D45</f>
        <v>68333</v>
      </c>
      <c r="E45" s="222" t="s">
        <v>16</v>
      </c>
      <c r="F45" s="295">
        <v>1460</v>
      </c>
      <c r="G45" s="295">
        <f>TOTAL!G45</f>
        <v>42.69</v>
      </c>
      <c r="H45" s="276"/>
      <c r="I45" s="224"/>
      <c r="K45" s="5"/>
    </row>
    <row r="46" spans="2:11" ht="15" x14ac:dyDescent="0.2">
      <c r="B46" s="278" t="s">
        <v>273</v>
      </c>
      <c r="C46" s="277" t="s">
        <v>272</v>
      </c>
      <c r="D46" s="189"/>
      <c r="E46" s="188"/>
      <c r="F46" s="108"/>
      <c r="G46" s="295"/>
      <c r="H46" s="276"/>
      <c r="I46" s="224"/>
      <c r="K46" s="5"/>
    </row>
    <row r="47" spans="2:11" ht="14.25" customHeight="1" x14ac:dyDescent="0.2">
      <c r="B47" s="59" t="s">
        <v>275</v>
      </c>
      <c r="C47" s="166" t="s">
        <v>274</v>
      </c>
      <c r="D47" s="189" t="str">
        <f>TOTAL!D47</f>
        <v>PLEO 592046</v>
      </c>
      <c r="E47" s="188" t="s">
        <v>16</v>
      </c>
      <c r="F47" s="108">
        <v>200</v>
      </c>
      <c r="G47" s="295">
        <f>TOTAL!G47</f>
        <v>171.72</v>
      </c>
      <c r="H47" s="171"/>
      <c r="I47" s="191"/>
      <c r="K47" s="5"/>
    </row>
    <row r="48" spans="2:11" ht="14.25" customHeight="1" thickBot="1" x14ac:dyDescent="0.25">
      <c r="B48" s="289" t="s">
        <v>290</v>
      </c>
      <c r="C48" s="221" t="s">
        <v>291</v>
      </c>
      <c r="D48" s="189" t="str">
        <f>TOTAL!D48</f>
        <v>PLEO 22142+522140</v>
      </c>
      <c r="E48" s="222" t="s">
        <v>17</v>
      </c>
      <c r="F48" s="295">
        <v>0</v>
      </c>
      <c r="G48" s="295">
        <f>TOTAL!G48</f>
        <v>9.0299999999999994</v>
      </c>
      <c r="H48" s="276"/>
      <c r="I48" s="224"/>
      <c r="K48" s="5"/>
    </row>
    <row r="49" spans="2:11" ht="15.75" thickBot="1" x14ac:dyDescent="0.3">
      <c r="B49" s="501" t="s">
        <v>60</v>
      </c>
      <c r="C49" s="502"/>
      <c r="D49" s="502"/>
      <c r="E49" s="502"/>
      <c r="F49" s="502"/>
      <c r="G49" s="502"/>
      <c r="H49" s="503"/>
      <c r="I49" s="299">
        <f>SUM(I21:I48)</f>
        <v>0</v>
      </c>
      <c r="J49" s="6"/>
      <c r="K49" s="5"/>
    </row>
    <row r="50" spans="2:11" ht="15.75" thickBot="1" x14ac:dyDescent="0.3">
      <c r="B50" s="78" t="s">
        <v>31</v>
      </c>
      <c r="C50" s="79" t="s">
        <v>61</v>
      </c>
      <c r="D50" s="79"/>
      <c r="E50" s="79"/>
      <c r="F50" s="79"/>
      <c r="G50" s="79"/>
      <c r="H50" s="79"/>
      <c r="I50" s="80"/>
      <c r="K50" s="5"/>
    </row>
    <row r="51" spans="2:11" ht="15" x14ac:dyDescent="0.25">
      <c r="B51" s="69" t="s">
        <v>32</v>
      </c>
      <c r="C51" s="495" t="s">
        <v>116</v>
      </c>
      <c r="D51" s="496"/>
      <c r="E51" s="496"/>
      <c r="F51" s="496"/>
      <c r="G51" s="496"/>
      <c r="H51" s="496"/>
      <c r="I51" s="497"/>
      <c r="K51" s="5"/>
    </row>
    <row r="52" spans="2:11" ht="14.25" x14ac:dyDescent="0.2">
      <c r="B52" s="70" t="s">
        <v>62</v>
      </c>
      <c r="C52" s="84" t="s">
        <v>117</v>
      </c>
      <c r="D52" s="146">
        <f>TOTAL!D52</f>
        <v>85323</v>
      </c>
      <c r="E52" s="130" t="s">
        <v>17</v>
      </c>
      <c r="F52" s="94">
        <f>F86</f>
        <v>1122</v>
      </c>
      <c r="G52" s="94">
        <f>TOTAL!G52</f>
        <v>1.88</v>
      </c>
      <c r="H52" s="86"/>
      <c r="I52" s="77"/>
      <c r="K52" s="5"/>
    </row>
    <row r="53" spans="2:11" ht="15" x14ac:dyDescent="0.25">
      <c r="B53" s="41" t="s">
        <v>33</v>
      </c>
      <c r="C53" s="42" t="s">
        <v>21</v>
      </c>
      <c r="D53" s="146"/>
      <c r="E53" s="155"/>
      <c r="F53" s="215"/>
      <c r="G53" s="94"/>
      <c r="H53" s="177"/>
      <c r="I53" s="176"/>
      <c r="K53" s="5"/>
    </row>
    <row r="54" spans="2:11" ht="14.25" x14ac:dyDescent="0.2">
      <c r="B54" s="34" t="s">
        <v>64</v>
      </c>
      <c r="C54" s="84" t="s">
        <v>23</v>
      </c>
      <c r="D54" s="146">
        <f>TOTAL!D54</f>
        <v>90085</v>
      </c>
      <c r="E54" s="130" t="s">
        <v>29</v>
      </c>
      <c r="F54" s="94">
        <v>4630</v>
      </c>
      <c r="G54" s="94">
        <f>TOTAL!G54</f>
        <v>7.09</v>
      </c>
      <c r="H54" s="86"/>
      <c r="I54" s="77"/>
      <c r="K54" s="5"/>
    </row>
    <row r="55" spans="2:11" ht="15" x14ac:dyDescent="0.25">
      <c r="B55" s="43" t="s">
        <v>65</v>
      </c>
      <c r="C55" s="38" t="s">
        <v>63</v>
      </c>
      <c r="D55" s="146"/>
      <c r="E55" s="155"/>
      <c r="F55" s="174"/>
      <c r="G55" s="94"/>
      <c r="H55" s="177"/>
      <c r="I55" s="176"/>
      <c r="K55" s="5"/>
    </row>
    <row r="56" spans="2:11" ht="14.25" x14ac:dyDescent="0.2">
      <c r="B56" s="34" t="s">
        <v>67</v>
      </c>
      <c r="C56" s="84" t="s">
        <v>24</v>
      </c>
      <c r="D56" s="146" t="str">
        <f>TOTAL!D56</f>
        <v>73877/002</v>
      </c>
      <c r="E56" s="208" t="s">
        <v>16</v>
      </c>
      <c r="F56" s="94">
        <v>3885</v>
      </c>
      <c r="G56" s="94">
        <f>TOTAL!G56</f>
        <v>36.85</v>
      </c>
      <c r="H56" s="86"/>
      <c r="I56" s="77"/>
      <c r="K56" s="5"/>
    </row>
    <row r="57" spans="2:11" ht="15" x14ac:dyDescent="0.25">
      <c r="B57" s="43" t="s">
        <v>68</v>
      </c>
      <c r="C57" s="38" t="s">
        <v>66</v>
      </c>
      <c r="D57" s="146"/>
      <c r="E57" s="155"/>
      <c r="F57" s="174"/>
      <c r="G57" s="94"/>
      <c r="H57" s="175"/>
      <c r="I57" s="176"/>
      <c r="K57" s="5"/>
    </row>
    <row r="58" spans="2:11" ht="14.25" x14ac:dyDescent="0.2">
      <c r="B58" s="34" t="s">
        <v>70</v>
      </c>
      <c r="C58" s="84" t="s">
        <v>25</v>
      </c>
      <c r="D58" s="146">
        <f>TOTAL!D58</f>
        <v>93379</v>
      </c>
      <c r="E58" s="130" t="s">
        <v>29</v>
      </c>
      <c r="F58" s="94">
        <f>ROUNDUP((F54-(F63*0.41+F64*0.41+F65*0.65+F66*0.65+F67*1+F68*1.58+F69*1.69)),0)</f>
        <v>3358</v>
      </c>
      <c r="G58" s="94">
        <f>TOTAL!G58</f>
        <v>12.77</v>
      </c>
      <c r="H58" s="86"/>
      <c r="I58" s="77"/>
      <c r="K58" s="5"/>
    </row>
    <row r="59" spans="2:11" ht="28.5" x14ac:dyDescent="0.2">
      <c r="B59" s="59" t="s">
        <v>118</v>
      </c>
      <c r="C59" s="92" t="s">
        <v>171</v>
      </c>
      <c r="D59" s="146">
        <f>TOTAL!D59</f>
        <v>79482</v>
      </c>
      <c r="E59" s="189" t="s">
        <v>29</v>
      </c>
      <c r="F59" s="94">
        <f>ROUNDUP((F58*0.5),0)</f>
        <v>1679</v>
      </c>
      <c r="G59" s="94">
        <f>TOTAL!G59</f>
        <v>63.6</v>
      </c>
      <c r="H59" s="86"/>
      <c r="I59" s="77"/>
      <c r="K59" s="5"/>
    </row>
    <row r="60" spans="2:11" ht="15" x14ac:dyDescent="0.25">
      <c r="B60" s="43" t="s">
        <v>71</v>
      </c>
      <c r="C60" s="38" t="s">
        <v>69</v>
      </c>
      <c r="D60" s="146"/>
      <c r="E60" s="155"/>
      <c r="F60" s="174"/>
      <c r="G60" s="94"/>
      <c r="H60" s="177"/>
      <c r="I60" s="176"/>
      <c r="K60" s="5"/>
    </row>
    <row r="61" spans="2:11" ht="16.5" customHeight="1" x14ac:dyDescent="0.2">
      <c r="B61" s="59" t="s">
        <v>72</v>
      </c>
      <c r="C61" s="92" t="s">
        <v>93</v>
      </c>
      <c r="D61" s="146">
        <f>TOTAL!D61</f>
        <v>95875</v>
      </c>
      <c r="E61" s="189" t="s">
        <v>91</v>
      </c>
      <c r="F61" s="94">
        <f>ROUNDUP(((F54-F58)*5.8),0)</f>
        <v>7378</v>
      </c>
      <c r="G61" s="94">
        <f>TOTAL!G61</f>
        <v>1.07</v>
      </c>
      <c r="H61" s="86"/>
      <c r="I61" s="77"/>
      <c r="K61" s="218"/>
    </row>
    <row r="62" spans="2:11" ht="15" x14ac:dyDescent="0.25">
      <c r="B62" s="43" t="s">
        <v>73</v>
      </c>
      <c r="C62" s="38" t="s">
        <v>74</v>
      </c>
      <c r="D62" s="146"/>
      <c r="E62" s="155"/>
      <c r="F62" s="215"/>
      <c r="G62" s="94"/>
      <c r="H62" s="175"/>
      <c r="I62" s="178"/>
      <c r="K62" s="5"/>
    </row>
    <row r="63" spans="2:11" ht="15" x14ac:dyDescent="0.2">
      <c r="B63" s="34" t="s">
        <v>75</v>
      </c>
      <c r="C63" s="84" t="s">
        <v>140</v>
      </c>
      <c r="D63" s="146" t="str">
        <f>TOTAL!D63</f>
        <v>92852+INS13159</v>
      </c>
      <c r="E63" s="130" t="s">
        <v>17</v>
      </c>
      <c r="F63" s="94">
        <v>37</v>
      </c>
      <c r="G63" s="94">
        <f>TOTAL!G63</f>
        <v>78.22</v>
      </c>
      <c r="H63" s="86"/>
      <c r="I63" s="77"/>
      <c r="K63" s="5"/>
    </row>
    <row r="64" spans="2:11" ht="15" x14ac:dyDescent="0.2">
      <c r="B64" s="34" t="s">
        <v>76</v>
      </c>
      <c r="C64" s="84" t="s">
        <v>97</v>
      </c>
      <c r="D64" s="146">
        <f>TOTAL!D64</f>
        <v>92835</v>
      </c>
      <c r="E64" s="130" t="s">
        <v>17</v>
      </c>
      <c r="F64" s="94">
        <v>304</v>
      </c>
      <c r="G64" s="94">
        <f>TOTAL!G64</f>
        <v>164.96</v>
      </c>
      <c r="H64" s="86"/>
      <c r="I64" s="77"/>
      <c r="K64" s="5"/>
    </row>
    <row r="65" spans="2:11" ht="15" x14ac:dyDescent="0.2">
      <c r="B65" s="34" t="s">
        <v>123</v>
      </c>
      <c r="C65" s="84" t="s">
        <v>121</v>
      </c>
      <c r="D65" s="146" t="str">
        <f>TOTAL!D65</f>
        <v>92856+INS13173</v>
      </c>
      <c r="E65" s="130" t="s">
        <v>17</v>
      </c>
      <c r="F65" s="94">
        <v>87</v>
      </c>
      <c r="G65" s="94">
        <f>TOTAL!G65</f>
        <v>138.88</v>
      </c>
      <c r="H65" s="86"/>
      <c r="I65" s="77"/>
      <c r="K65" s="164"/>
    </row>
    <row r="66" spans="2:11" ht="15" x14ac:dyDescent="0.2">
      <c r="B66" s="34" t="s">
        <v>139</v>
      </c>
      <c r="C66" s="84" t="s">
        <v>98</v>
      </c>
      <c r="D66" s="146">
        <f>TOTAL!D66</f>
        <v>92839</v>
      </c>
      <c r="E66" s="130" t="s">
        <v>17</v>
      </c>
      <c r="F66" s="94">
        <v>32</v>
      </c>
      <c r="G66" s="94">
        <f>TOTAL!G66</f>
        <v>274.54000000000002</v>
      </c>
      <c r="H66" s="86"/>
      <c r="I66" s="77"/>
      <c r="K66" s="164"/>
    </row>
    <row r="67" spans="2:11" ht="15" x14ac:dyDescent="0.2">
      <c r="B67" s="34" t="s">
        <v>174</v>
      </c>
      <c r="C67" s="84" t="s">
        <v>177</v>
      </c>
      <c r="D67" s="146" t="str">
        <f>TOTAL!D67</f>
        <v>92860+INS7773</v>
      </c>
      <c r="E67" s="130" t="s">
        <v>17</v>
      </c>
      <c r="F67" s="108">
        <v>0</v>
      </c>
      <c r="G67" s="94">
        <f>TOTAL!G67</f>
        <v>340.51</v>
      </c>
      <c r="H67" s="86"/>
      <c r="I67" s="77"/>
      <c r="K67" s="164"/>
    </row>
    <row r="68" spans="2:11" ht="15" x14ac:dyDescent="0.2">
      <c r="B68" s="34" t="s">
        <v>175</v>
      </c>
      <c r="C68" s="84" t="s">
        <v>178</v>
      </c>
      <c r="D68" s="146">
        <f>TOTAL!D68</f>
        <v>92847</v>
      </c>
      <c r="E68" s="130" t="s">
        <v>17</v>
      </c>
      <c r="F68" s="108">
        <v>580</v>
      </c>
      <c r="G68" s="94">
        <f>TOTAL!G68</f>
        <v>553.1</v>
      </c>
      <c r="H68" s="86"/>
      <c r="I68" s="77"/>
      <c r="K68" s="164"/>
    </row>
    <row r="69" spans="2:11" ht="14.25" x14ac:dyDescent="0.2">
      <c r="B69" s="34" t="s">
        <v>176</v>
      </c>
      <c r="C69" s="84" t="s">
        <v>179</v>
      </c>
      <c r="D69" s="146" t="str">
        <f>TOTAL!D69</f>
        <v>PLEO 305</v>
      </c>
      <c r="E69" s="130" t="s">
        <v>17</v>
      </c>
      <c r="F69" s="108">
        <v>82</v>
      </c>
      <c r="G69" s="94">
        <f>TOTAL!G69</f>
        <v>1733.16</v>
      </c>
      <c r="H69" s="86"/>
      <c r="I69" s="77"/>
      <c r="K69" s="164"/>
    </row>
    <row r="70" spans="2:11" ht="15" x14ac:dyDescent="0.25">
      <c r="B70" s="43" t="s">
        <v>77</v>
      </c>
      <c r="C70" s="38" t="s">
        <v>144</v>
      </c>
      <c r="D70" s="146"/>
      <c r="E70" s="155"/>
      <c r="F70" s="174"/>
      <c r="G70" s="94"/>
      <c r="H70" s="175"/>
      <c r="I70" s="178"/>
      <c r="K70" s="5"/>
    </row>
    <row r="71" spans="2:11" ht="14.25" x14ac:dyDescent="0.2">
      <c r="B71" s="34" t="s">
        <v>78</v>
      </c>
      <c r="C71" s="84" t="s">
        <v>237</v>
      </c>
      <c r="D71" s="146" t="str">
        <f>TOTAL!D71</f>
        <v>PLEO 340</v>
      </c>
      <c r="E71" s="130" t="s">
        <v>30</v>
      </c>
      <c r="F71" s="94">
        <v>28</v>
      </c>
      <c r="G71" s="94">
        <f>TOTAL!G71</f>
        <v>1389.87</v>
      </c>
      <c r="H71" s="86"/>
      <c r="I71" s="77"/>
      <c r="K71" s="5"/>
    </row>
    <row r="72" spans="2:11" ht="14.25" x14ac:dyDescent="0.2">
      <c r="B72" s="34" t="s">
        <v>79</v>
      </c>
      <c r="C72" s="84" t="s">
        <v>146</v>
      </c>
      <c r="D72" s="146" t="str">
        <f>TOTAL!D72</f>
        <v>PLEO 341</v>
      </c>
      <c r="E72" s="130" t="s">
        <v>30</v>
      </c>
      <c r="F72" s="94">
        <v>8</v>
      </c>
      <c r="G72" s="94">
        <f>TOTAL!G72</f>
        <v>1822.45</v>
      </c>
      <c r="H72" s="86"/>
      <c r="I72" s="77"/>
      <c r="K72" s="5"/>
    </row>
    <row r="73" spans="2:11" ht="14.25" x14ac:dyDescent="0.2">
      <c r="B73" s="34" t="s">
        <v>80</v>
      </c>
      <c r="C73" s="84" t="s">
        <v>182</v>
      </c>
      <c r="D73" s="146" t="str">
        <f>TOTAL!D73</f>
        <v>PLEO 328</v>
      </c>
      <c r="E73" s="130" t="s">
        <v>30</v>
      </c>
      <c r="F73" s="94">
        <v>0</v>
      </c>
      <c r="G73" s="94">
        <f>TOTAL!G73</f>
        <v>3751.02</v>
      </c>
      <c r="H73" s="86"/>
      <c r="I73" s="77"/>
      <c r="K73" s="5"/>
    </row>
    <row r="74" spans="2:11" ht="14.25" x14ac:dyDescent="0.2">
      <c r="B74" s="34" t="s">
        <v>81</v>
      </c>
      <c r="C74" s="84" t="s">
        <v>236</v>
      </c>
      <c r="D74" s="146" t="str">
        <f>TOTAL!D74</f>
        <v>PLEO 329</v>
      </c>
      <c r="E74" s="130" t="s">
        <v>30</v>
      </c>
      <c r="F74" s="94">
        <v>26</v>
      </c>
      <c r="G74" s="94">
        <f>TOTAL!G74</f>
        <v>4292.42</v>
      </c>
      <c r="H74" s="86"/>
      <c r="I74" s="77"/>
      <c r="K74" s="5"/>
    </row>
    <row r="75" spans="2:11" ht="14.25" x14ac:dyDescent="0.2">
      <c r="B75" s="34" t="s">
        <v>141</v>
      </c>
      <c r="C75" s="84" t="s">
        <v>283</v>
      </c>
      <c r="D75" s="146" t="str">
        <f>TOTAL!D75</f>
        <v>PLEO 323</v>
      </c>
      <c r="E75" s="130" t="s">
        <v>30</v>
      </c>
      <c r="F75" s="94">
        <v>1</v>
      </c>
      <c r="G75" s="94">
        <f>TOTAL!G75</f>
        <v>5152.4399999999996</v>
      </c>
      <c r="H75" s="86"/>
      <c r="I75" s="77"/>
      <c r="K75" s="5"/>
    </row>
    <row r="76" spans="2:11" ht="14.25" x14ac:dyDescent="0.2">
      <c r="B76" s="210" t="s">
        <v>142</v>
      </c>
      <c r="C76" s="186" t="s">
        <v>206</v>
      </c>
      <c r="D76" s="146" t="str">
        <f>TOTAL!D76</f>
        <v>PLEO 308</v>
      </c>
      <c r="E76" s="85" t="s">
        <v>30</v>
      </c>
      <c r="F76" s="94">
        <v>3</v>
      </c>
      <c r="G76" s="94">
        <f>TOTAL!G76</f>
        <v>4144.2</v>
      </c>
      <c r="H76" s="86"/>
      <c r="I76" s="77"/>
      <c r="K76" s="5"/>
    </row>
    <row r="77" spans="2:11" ht="14.25" x14ac:dyDescent="0.2">
      <c r="B77" s="34" t="s">
        <v>143</v>
      </c>
      <c r="C77" s="186" t="s">
        <v>235</v>
      </c>
      <c r="D77" s="146" t="str">
        <f>TOTAL!D77</f>
        <v>PLEO 309</v>
      </c>
      <c r="E77" s="85" t="s">
        <v>30</v>
      </c>
      <c r="F77" s="94">
        <v>1</v>
      </c>
      <c r="G77" s="94">
        <f>TOTAL!G77</f>
        <v>9191.25</v>
      </c>
      <c r="H77" s="86"/>
      <c r="I77" s="77"/>
      <c r="K77" s="5"/>
    </row>
    <row r="78" spans="2:11" ht="15" x14ac:dyDescent="0.2">
      <c r="B78" s="210" t="s">
        <v>185</v>
      </c>
      <c r="C78" s="84" t="s">
        <v>280</v>
      </c>
      <c r="D78" s="146" t="str">
        <f>TOTAL!D78</f>
        <v>PLEO 302</v>
      </c>
      <c r="E78" s="85" t="s">
        <v>30</v>
      </c>
      <c r="F78" s="94">
        <v>0</v>
      </c>
      <c r="G78" s="94">
        <f>TOTAL!G78</f>
        <v>1413.36</v>
      </c>
      <c r="H78" s="86"/>
      <c r="I78" s="77"/>
      <c r="K78" s="5"/>
    </row>
    <row r="79" spans="2:11" ht="15" x14ac:dyDescent="0.2">
      <c r="B79" s="210" t="s">
        <v>234</v>
      </c>
      <c r="C79" s="84" t="s">
        <v>183</v>
      </c>
      <c r="D79" s="146" t="str">
        <f>TOTAL!D79</f>
        <v>PLEO 298</v>
      </c>
      <c r="E79" s="130" t="s">
        <v>30</v>
      </c>
      <c r="F79" s="216">
        <v>0</v>
      </c>
      <c r="G79" s="94">
        <f>TOTAL!G79</f>
        <v>2295.85</v>
      </c>
      <c r="H79" s="86"/>
      <c r="I79" s="77"/>
      <c r="K79" s="5"/>
    </row>
    <row r="80" spans="2:11" ht="14.25" x14ac:dyDescent="0.2">
      <c r="B80" s="210" t="s">
        <v>340</v>
      </c>
      <c r="C80" s="84" t="s">
        <v>341</v>
      </c>
      <c r="D80" s="146" t="str">
        <f>TOTAL!D80</f>
        <v>PLEO 312</v>
      </c>
      <c r="E80" s="130" t="s">
        <v>30</v>
      </c>
      <c r="F80" s="217">
        <v>0</v>
      </c>
      <c r="G80" s="94">
        <f>TOTAL!G80</f>
        <v>3670.78</v>
      </c>
      <c r="H80" s="86"/>
      <c r="I80" s="77"/>
      <c r="K80" s="5"/>
    </row>
    <row r="81" spans="2:11" ht="15" x14ac:dyDescent="0.25">
      <c r="B81" s="43" t="s">
        <v>82</v>
      </c>
      <c r="C81" s="38" t="s">
        <v>197</v>
      </c>
      <c r="D81" s="146"/>
      <c r="E81" s="205"/>
      <c r="F81" s="217"/>
      <c r="G81" s="94"/>
      <c r="H81" s="175"/>
      <c r="I81" s="176"/>
      <c r="K81" s="5"/>
    </row>
    <row r="82" spans="2:11" ht="14.25" x14ac:dyDescent="0.2">
      <c r="B82" s="34" t="s">
        <v>84</v>
      </c>
      <c r="C82" s="110" t="s">
        <v>198</v>
      </c>
      <c r="D82" s="146" t="str">
        <f>TOTAL!D82</f>
        <v>73817/001</v>
      </c>
      <c r="E82" s="130" t="s">
        <v>29</v>
      </c>
      <c r="F82" s="216">
        <v>65</v>
      </c>
      <c r="G82" s="94">
        <f>TOTAL!G82</f>
        <v>69.540000000000006</v>
      </c>
      <c r="H82" s="86"/>
      <c r="I82" s="77"/>
      <c r="K82" s="5"/>
    </row>
    <row r="83" spans="2:11" ht="14.25" x14ac:dyDescent="0.2">
      <c r="B83" s="34" t="s">
        <v>94</v>
      </c>
      <c r="C83" s="235" t="s">
        <v>218</v>
      </c>
      <c r="D83" s="146">
        <f>TOTAL!D83</f>
        <v>83356</v>
      </c>
      <c r="E83" s="68" t="s">
        <v>91</v>
      </c>
      <c r="F83" s="217">
        <f>ROUNDUP((F82*78),0)</f>
        <v>5070</v>
      </c>
      <c r="G83" s="94">
        <f>TOTAL!G83</f>
        <v>0.75</v>
      </c>
      <c r="H83" s="86"/>
      <c r="I83" s="77"/>
      <c r="K83" s="218"/>
    </row>
    <row r="84" spans="2:11" ht="15" x14ac:dyDescent="0.25">
      <c r="B84" s="43" t="s">
        <v>189</v>
      </c>
      <c r="C84" s="38" t="s">
        <v>83</v>
      </c>
      <c r="D84" s="146"/>
      <c r="E84" s="155"/>
      <c r="F84" s="174"/>
      <c r="G84" s="94"/>
      <c r="H84" s="175"/>
      <c r="I84" s="176"/>
      <c r="K84" s="5"/>
    </row>
    <row r="85" spans="2:11" ht="14.25" x14ac:dyDescent="0.2">
      <c r="B85" s="34" t="s">
        <v>190</v>
      </c>
      <c r="C85" s="110" t="s">
        <v>90</v>
      </c>
      <c r="D85" s="146" t="str">
        <f>TOTAL!D85</f>
        <v>PLEO 000290</v>
      </c>
      <c r="E85" s="67" t="s">
        <v>2</v>
      </c>
      <c r="F85" s="94">
        <f>SUM(F71:F80)</f>
        <v>67</v>
      </c>
      <c r="G85" s="94">
        <f>TOTAL!G85</f>
        <v>269.89</v>
      </c>
      <c r="H85" s="86"/>
      <c r="I85" s="77"/>
      <c r="K85" s="5"/>
    </row>
    <row r="86" spans="2:11" ht="14.25" x14ac:dyDescent="0.2">
      <c r="B86" s="34" t="s">
        <v>191</v>
      </c>
      <c r="C86" s="111" t="s">
        <v>87</v>
      </c>
      <c r="D86" s="146" t="str">
        <f>TOTAL!D86</f>
        <v>PLEO 000289</v>
      </c>
      <c r="E86" s="68" t="s">
        <v>17</v>
      </c>
      <c r="F86" s="94">
        <f>SUM(F63:F69)</f>
        <v>1122</v>
      </c>
      <c r="G86" s="94">
        <f>TOTAL!G86</f>
        <v>31.75</v>
      </c>
      <c r="H86" s="86"/>
      <c r="I86" s="77"/>
      <c r="K86" s="5"/>
    </row>
    <row r="87" spans="2:11" ht="15" customHeight="1" thickBot="1" x14ac:dyDescent="0.3">
      <c r="B87" s="492" t="s">
        <v>85</v>
      </c>
      <c r="C87" s="493"/>
      <c r="D87" s="509"/>
      <c r="E87" s="493"/>
      <c r="F87" s="493"/>
      <c r="G87" s="493"/>
      <c r="H87" s="494"/>
      <c r="I87" s="72">
        <f>SUM(I52:I86)</f>
        <v>0</v>
      </c>
      <c r="K87" s="5"/>
    </row>
    <row r="88" spans="2:11" ht="15" customHeight="1" thickBot="1" x14ac:dyDescent="0.3">
      <c r="B88" s="179" t="s">
        <v>99</v>
      </c>
      <c r="C88" s="180" t="s">
        <v>147</v>
      </c>
      <c r="D88" s="81"/>
      <c r="E88" s="81"/>
      <c r="F88" s="81"/>
      <c r="G88" s="81"/>
      <c r="H88" s="81"/>
      <c r="I88" s="82"/>
      <c r="K88" s="5"/>
    </row>
    <row r="89" spans="2:11" ht="15" customHeight="1" x14ac:dyDescent="0.2">
      <c r="B89" s="182" t="s">
        <v>100</v>
      </c>
      <c r="C89" s="201" t="s">
        <v>161</v>
      </c>
      <c r="D89" s="308">
        <f>TOTAL!D89</f>
        <v>78472</v>
      </c>
      <c r="E89" s="211" t="s">
        <v>16</v>
      </c>
      <c r="F89" s="192">
        <f>F92</f>
        <v>1910</v>
      </c>
      <c r="G89" s="296">
        <f>TOTAL!G89</f>
        <v>0.34</v>
      </c>
      <c r="H89" s="192"/>
      <c r="I89" s="183"/>
      <c r="K89" s="5"/>
    </row>
    <row r="90" spans="2:11" ht="15" customHeight="1" x14ac:dyDescent="0.2">
      <c r="B90" s="44" t="s">
        <v>148</v>
      </c>
      <c r="C90" s="194" t="s">
        <v>56</v>
      </c>
      <c r="D90" s="189">
        <f>TOTAL!D90</f>
        <v>72961</v>
      </c>
      <c r="E90" s="195" t="s">
        <v>16</v>
      </c>
      <c r="F90" s="288">
        <f>F92</f>
        <v>1910</v>
      </c>
      <c r="G90" s="108">
        <f>TOTAL!G90</f>
        <v>1.22</v>
      </c>
      <c r="H90" s="196"/>
      <c r="I90" s="33"/>
      <c r="K90" s="5"/>
    </row>
    <row r="91" spans="2:11" ht="15" customHeight="1" x14ac:dyDescent="0.2">
      <c r="B91" s="44" t="s">
        <v>149</v>
      </c>
      <c r="C91" s="186" t="s">
        <v>192</v>
      </c>
      <c r="D91" s="189">
        <f>TOTAL!D91</f>
        <v>83668</v>
      </c>
      <c r="E91" s="187" t="s">
        <v>29</v>
      </c>
      <c r="F91" s="193">
        <f>ROUNDUP((F92*0.05),0)</f>
        <v>96</v>
      </c>
      <c r="G91" s="108">
        <f>TOTAL!G91</f>
        <v>85.89</v>
      </c>
      <c r="H91" s="36"/>
      <c r="I91" s="184"/>
      <c r="K91" s="5"/>
    </row>
    <row r="92" spans="2:11" ht="30" customHeight="1" x14ac:dyDescent="0.2">
      <c r="B92" s="181" t="s">
        <v>308</v>
      </c>
      <c r="C92" s="166" t="s">
        <v>193</v>
      </c>
      <c r="D92" s="309">
        <f>TOTAL!D92</f>
        <v>68333</v>
      </c>
      <c r="E92" s="188" t="s">
        <v>16</v>
      </c>
      <c r="F92" s="219">
        <v>1910</v>
      </c>
      <c r="G92" s="94">
        <f>TOTAL!G92</f>
        <v>42.69</v>
      </c>
      <c r="H92" s="190"/>
      <c r="I92" s="191"/>
      <c r="K92" s="5"/>
    </row>
    <row r="93" spans="2:11" ht="15" customHeight="1" thickBot="1" x14ac:dyDescent="0.3">
      <c r="B93" s="492" t="s">
        <v>150</v>
      </c>
      <c r="C93" s="493"/>
      <c r="D93" s="493"/>
      <c r="E93" s="493"/>
      <c r="F93" s="493"/>
      <c r="G93" s="493"/>
      <c r="H93" s="494"/>
      <c r="I93" s="37">
        <f>SUM(I89:I92)</f>
        <v>0</v>
      </c>
      <c r="K93" s="5"/>
    </row>
    <row r="94" spans="2:11" ht="15" customHeight="1" thickBot="1" x14ac:dyDescent="0.3">
      <c r="B94" s="179" t="s">
        <v>195</v>
      </c>
      <c r="C94" s="180" t="s">
        <v>241</v>
      </c>
      <c r="D94" s="81"/>
      <c r="E94" s="81"/>
      <c r="F94" s="81"/>
      <c r="G94" s="81"/>
      <c r="H94" s="81"/>
      <c r="I94" s="82"/>
      <c r="K94" s="5"/>
    </row>
    <row r="95" spans="2:11" ht="15" customHeight="1" x14ac:dyDescent="0.2">
      <c r="B95" s="44" t="s">
        <v>196</v>
      </c>
      <c r="C95" s="186" t="s">
        <v>192</v>
      </c>
      <c r="D95" s="187">
        <f>TOTAL!D95</f>
        <v>83668</v>
      </c>
      <c r="E95" s="187" t="s">
        <v>29</v>
      </c>
      <c r="F95" s="298">
        <f>ROUNDUP((F96*0.05),0)</f>
        <v>6</v>
      </c>
      <c r="G95" s="130">
        <f>TOTAL!G95</f>
        <v>85.89</v>
      </c>
      <c r="H95" s="36"/>
      <c r="I95" s="184"/>
      <c r="K95" s="5"/>
    </row>
    <row r="96" spans="2:11" ht="31.5" customHeight="1" x14ac:dyDescent="0.2">
      <c r="B96" s="181" t="s">
        <v>246</v>
      </c>
      <c r="C96" s="166" t="s">
        <v>243</v>
      </c>
      <c r="D96" s="188">
        <f>TOTAL!D96</f>
        <v>68333</v>
      </c>
      <c r="E96" s="188" t="s">
        <v>16</v>
      </c>
      <c r="F96" s="298">
        <v>109</v>
      </c>
      <c r="G96" s="189">
        <f>TOTAL!G96</f>
        <v>42.69</v>
      </c>
      <c r="H96" s="36"/>
      <c r="I96" s="191"/>
      <c r="K96" s="5"/>
    </row>
    <row r="97" spans="2:11" ht="15" customHeight="1" x14ac:dyDescent="0.2">
      <c r="B97" s="181" t="s">
        <v>247</v>
      </c>
      <c r="C97" s="166" t="s">
        <v>302</v>
      </c>
      <c r="D97" s="187" t="str">
        <f>TOTAL!D97</f>
        <v>PLEO 326</v>
      </c>
      <c r="E97" s="188" t="s">
        <v>16</v>
      </c>
      <c r="F97" s="288">
        <v>340</v>
      </c>
      <c r="G97" s="193">
        <f>TOTAL!G97</f>
        <v>105.51</v>
      </c>
      <c r="H97" s="36"/>
      <c r="I97" s="191"/>
      <c r="K97" s="5"/>
    </row>
    <row r="98" spans="2:11" ht="15" customHeight="1" x14ac:dyDescent="0.2">
      <c r="B98" s="268" t="s">
        <v>248</v>
      </c>
      <c r="C98" s="166" t="s">
        <v>303</v>
      </c>
      <c r="D98" s="187" t="str">
        <f>TOTAL!D98</f>
        <v>PLEO 326</v>
      </c>
      <c r="E98" s="188" t="s">
        <v>16</v>
      </c>
      <c r="F98" s="193">
        <v>42</v>
      </c>
      <c r="G98" s="193">
        <f>TOTAL!G98</f>
        <v>105.51</v>
      </c>
      <c r="H98" s="36"/>
      <c r="I98" s="191"/>
      <c r="K98" s="5"/>
    </row>
    <row r="99" spans="2:11" ht="15" customHeight="1" thickBot="1" x14ac:dyDescent="0.3">
      <c r="B99" s="492" t="s">
        <v>244</v>
      </c>
      <c r="C99" s="493"/>
      <c r="D99" s="493"/>
      <c r="E99" s="493"/>
      <c r="F99" s="493"/>
      <c r="G99" s="493"/>
      <c r="H99" s="494"/>
      <c r="I99" s="37">
        <f>SUM(I95:I98)</f>
        <v>0</v>
      </c>
      <c r="K99" s="5"/>
    </row>
    <row r="100" spans="2:11" ht="15" customHeight="1" thickBot="1" x14ac:dyDescent="0.3">
      <c r="B100" s="179" t="s">
        <v>245</v>
      </c>
      <c r="C100" s="180" t="s">
        <v>251</v>
      </c>
      <c r="D100" s="81"/>
      <c r="E100" s="81"/>
      <c r="F100" s="81"/>
      <c r="G100" s="81"/>
      <c r="H100" s="81"/>
      <c r="I100" s="82"/>
      <c r="K100" s="5"/>
    </row>
    <row r="101" spans="2:11" ht="29.25" customHeight="1" x14ac:dyDescent="0.2">
      <c r="B101" s="271" t="s">
        <v>249</v>
      </c>
      <c r="C101" s="270" t="s">
        <v>311</v>
      </c>
      <c r="D101" s="273" t="str">
        <f>TOTAL!D101</f>
        <v>SICRO 5213414</v>
      </c>
      <c r="E101" s="188" t="s">
        <v>16</v>
      </c>
      <c r="F101" s="298">
        <v>1.5</v>
      </c>
      <c r="G101" s="219">
        <f>TOTAL!G101</f>
        <v>574.78</v>
      </c>
      <c r="H101" s="196"/>
      <c r="I101" s="33"/>
      <c r="K101" s="5"/>
    </row>
    <row r="102" spans="2:11" ht="32.25" customHeight="1" x14ac:dyDescent="0.2">
      <c r="B102" s="181" t="s">
        <v>250</v>
      </c>
      <c r="C102" s="270" t="s">
        <v>309</v>
      </c>
      <c r="D102" s="273" t="str">
        <f>TOTAL!D102</f>
        <v>SICRO 5213414</v>
      </c>
      <c r="E102" s="188" t="s">
        <v>16</v>
      </c>
      <c r="F102" s="298">
        <v>3</v>
      </c>
      <c r="G102" s="219">
        <f>TOTAL!G102</f>
        <v>574.78</v>
      </c>
      <c r="H102" s="272"/>
      <c r="I102" s="184"/>
      <c r="K102" s="5"/>
    </row>
    <row r="103" spans="2:11" ht="31.5" customHeight="1" x14ac:dyDescent="0.2">
      <c r="B103" s="181" t="s">
        <v>255</v>
      </c>
      <c r="C103" s="270" t="s">
        <v>310</v>
      </c>
      <c r="D103" s="273" t="str">
        <f>TOTAL!D103</f>
        <v>SICRO 5213414</v>
      </c>
      <c r="E103" s="188" t="s">
        <v>16</v>
      </c>
      <c r="F103" s="298">
        <v>1</v>
      </c>
      <c r="G103" s="219">
        <f>TOTAL!G103</f>
        <v>574.78</v>
      </c>
      <c r="H103" s="272"/>
      <c r="I103" s="191"/>
      <c r="K103" s="5"/>
    </row>
    <row r="104" spans="2:11" ht="30.75" customHeight="1" x14ac:dyDescent="0.2">
      <c r="B104" s="181" t="s">
        <v>256</v>
      </c>
      <c r="C104" s="270" t="s">
        <v>312</v>
      </c>
      <c r="D104" s="273" t="str">
        <f>TOTAL!D104</f>
        <v>SICRO 5213414</v>
      </c>
      <c r="E104" s="188" t="s">
        <v>16</v>
      </c>
      <c r="F104" s="298">
        <v>3</v>
      </c>
      <c r="G104" s="219">
        <f>TOTAL!G104</f>
        <v>574.78</v>
      </c>
      <c r="H104" s="272"/>
      <c r="I104" s="191"/>
      <c r="K104" s="5"/>
    </row>
    <row r="105" spans="2:11" ht="15" customHeight="1" x14ac:dyDescent="0.2">
      <c r="B105" s="181" t="s">
        <v>257</v>
      </c>
      <c r="C105" s="166" t="s">
        <v>253</v>
      </c>
      <c r="D105" s="273" t="str">
        <f>TOTAL!D105</f>
        <v>SICRO 5213414</v>
      </c>
      <c r="E105" s="130" t="s">
        <v>16</v>
      </c>
      <c r="F105" s="288">
        <v>5.5</v>
      </c>
      <c r="G105" s="219">
        <f>TOTAL!G105</f>
        <v>574.78</v>
      </c>
      <c r="H105" s="196"/>
      <c r="I105" s="191"/>
      <c r="K105" s="5"/>
    </row>
    <row r="106" spans="2:11" ht="15" customHeight="1" x14ac:dyDescent="0.2">
      <c r="B106" s="181" t="s">
        <v>263</v>
      </c>
      <c r="C106" s="166" t="s">
        <v>254</v>
      </c>
      <c r="D106" s="273" t="str">
        <f>TOTAL!D106</f>
        <v>SICRO 5216111</v>
      </c>
      <c r="E106" s="130" t="s">
        <v>30</v>
      </c>
      <c r="F106" s="193">
        <v>39</v>
      </c>
      <c r="G106" s="219">
        <f>TOTAL!G106</f>
        <v>92.78</v>
      </c>
      <c r="H106" s="196"/>
      <c r="I106" s="191"/>
      <c r="K106" s="5"/>
    </row>
    <row r="107" spans="2:11" ht="28.5" customHeight="1" x14ac:dyDescent="0.2">
      <c r="B107" s="181" t="s">
        <v>264</v>
      </c>
      <c r="C107" s="166" t="s">
        <v>258</v>
      </c>
      <c r="D107" s="273">
        <f>TOTAL!D107</f>
        <v>72947</v>
      </c>
      <c r="E107" s="188" t="s">
        <v>16</v>
      </c>
      <c r="F107" s="298">
        <v>15</v>
      </c>
      <c r="G107" s="219">
        <f>TOTAL!G107</f>
        <v>23.73</v>
      </c>
      <c r="H107" s="272"/>
      <c r="I107" s="191"/>
      <c r="K107" s="5"/>
    </row>
    <row r="108" spans="2:11" ht="28.5" customHeight="1" x14ac:dyDescent="0.2">
      <c r="B108" s="181" t="s">
        <v>265</v>
      </c>
      <c r="C108" s="166" t="s">
        <v>293</v>
      </c>
      <c r="D108" s="273">
        <f>TOTAL!D108</f>
        <v>72947</v>
      </c>
      <c r="E108" s="188" t="s">
        <v>16</v>
      </c>
      <c r="F108" s="298">
        <v>55</v>
      </c>
      <c r="G108" s="219">
        <f>TOTAL!G108</f>
        <v>23.73</v>
      </c>
      <c r="H108" s="272"/>
      <c r="I108" s="191"/>
      <c r="K108" s="5"/>
    </row>
    <row r="109" spans="2:11" ht="31.5" customHeight="1" x14ac:dyDescent="0.2">
      <c r="B109" s="181" t="s">
        <v>266</v>
      </c>
      <c r="C109" s="166" t="s">
        <v>260</v>
      </c>
      <c r="D109" s="273">
        <f>TOTAL!D109</f>
        <v>72947</v>
      </c>
      <c r="E109" s="188" t="s">
        <v>16</v>
      </c>
      <c r="F109" s="298">
        <v>11</v>
      </c>
      <c r="G109" s="219">
        <f>TOTAL!G109</f>
        <v>23.73</v>
      </c>
      <c r="H109" s="272"/>
      <c r="I109" s="191"/>
      <c r="K109" s="5"/>
    </row>
    <row r="110" spans="2:11" ht="31.5" customHeight="1" x14ac:dyDescent="0.2">
      <c r="B110" s="181" t="s">
        <v>267</v>
      </c>
      <c r="C110" s="166" t="s">
        <v>305</v>
      </c>
      <c r="D110" s="273">
        <f>TOTAL!D110</f>
        <v>72948</v>
      </c>
      <c r="E110" s="188" t="s">
        <v>16</v>
      </c>
      <c r="F110" s="298">
        <v>386</v>
      </c>
      <c r="G110" s="219">
        <f>TOTAL!G110</f>
        <v>23.73</v>
      </c>
      <c r="H110" s="272"/>
      <c r="I110" s="191"/>
      <c r="K110" s="5"/>
    </row>
    <row r="111" spans="2:11" ht="31.5" customHeight="1" x14ac:dyDescent="0.2">
      <c r="B111" s="181" t="s">
        <v>268</v>
      </c>
      <c r="C111" s="166" t="s">
        <v>300</v>
      </c>
      <c r="D111" s="273">
        <f>TOTAL!D111</f>
        <v>72947</v>
      </c>
      <c r="E111" s="188" t="s">
        <v>16</v>
      </c>
      <c r="F111" s="298">
        <v>476</v>
      </c>
      <c r="G111" s="219">
        <f>TOTAL!G111</f>
        <v>23.73</v>
      </c>
      <c r="H111" s="272"/>
      <c r="I111" s="191"/>
      <c r="K111" s="5"/>
    </row>
    <row r="112" spans="2:11" ht="28.5" customHeight="1" x14ac:dyDescent="0.2">
      <c r="B112" s="181" t="s">
        <v>269</v>
      </c>
      <c r="C112" s="166" t="s">
        <v>259</v>
      </c>
      <c r="D112" s="273">
        <f>TOTAL!D112</f>
        <v>72947</v>
      </c>
      <c r="E112" s="188" t="s">
        <v>16</v>
      </c>
      <c r="F112" s="298">
        <v>320</v>
      </c>
      <c r="G112" s="219">
        <f>TOTAL!G112</f>
        <v>23.73</v>
      </c>
      <c r="H112" s="272"/>
      <c r="I112" s="191"/>
      <c r="K112" s="5"/>
    </row>
    <row r="113" spans="2:11" ht="30" customHeight="1" x14ac:dyDescent="0.2">
      <c r="B113" s="181" t="s">
        <v>294</v>
      </c>
      <c r="C113" s="166" t="s">
        <v>261</v>
      </c>
      <c r="D113" s="273">
        <f>TOTAL!D113</f>
        <v>72947</v>
      </c>
      <c r="E113" s="188" t="s">
        <v>16</v>
      </c>
      <c r="F113" s="298">
        <v>39</v>
      </c>
      <c r="G113" s="219">
        <f>TOTAL!G113</f>
        <v>23.73</v>
      </c>
      <c r="H113" s="272"/>
      <c r="I113" s="191"/>
      <c r="K113" s="5"/>
    </row>
    <row r="114" spans="2:11" ht="29.25" customHeight="1" x14ac:dyDescent="0.2">
      <c r="B114" s="181" t="s">
        <v>298</v>
      </c>
      <c r="C114" s="166" t="s">
        <v>262</v>
      </c>
      <c r="D114" s="273">
        <f>TOTAL!D114</f>
        <v>72947</v>
      </c>
      <c r="E114" s="188" t="s">
        <v>16</v>
      </c>
      <c r="F114" s="298">
        <v>48</v>
      </c>
      <c r="G114" s="219">
        <f>TOTAL!G114</f>
        <v>23.73</v>
      </c>
      <c r="H114" s="272"/>
      <c r="I114" s="191"/>
      <c r="K114" s="5"/>
    </row>
    <row r="115" spans="2:11" ht="30.75" customHeight="1" x14ac:dyDescent="0.2">
      <c r="B115" s="181" t="s">
        <v>301</v>
      </c>
      <c r="C115" s="166" t="s">
        <v>270</v>
      </c>
      <c r="D115" s="273" t="str">
        <f>TOTAL!D115</f>
        <v>SICRO 5214000</v>
      </c>
      <c r="E115" s="188" t="s">
        <v>16</v>
      </c>
      <c r="F115" s="298">
        <v>5</v>
      </c>
      <c r="G115" s="219">
        <f>TOTAL!G115</f>
        <v>91.94</v>
      </c>
      <c r="H115" s="272"/>
      <c r="I115" s="191"/>
      <c r="K115" s="5"/>
    </row>
    <row r="116" spans="2:11" ht="28.5" customHeight="1" x14ac:dyDescent="0.2">
      <c r="B116" s="181" t="s">
        <v>304</v>
      </c>
      <c r="C116" s="166" t="s">
        <v>271</v>
      </c>
      <c r="D116" s="273" t="str">
        <f>TOTAL!D116</f>
        <v>SICRO 5214000</v>
      </c>
      <c r="E116" s="188" t="s">
        <v>16</v>
      </c>
      <c r="F116" s="298">
        <v>14</v>
      </c>
      <c r="G116" s="219">
        <f>TOTAL!G116</f>
        <v>91.94</v>
      </c>
      <c r="H116" s="272"/>
      <c r="I116" s="191"/>
      <c r="K116" s="5"/>
    </row>
    <row r="117" spans="2:11" ht="28.5" customHeight="1" x14ac:dyDescent="0.2">
      <c r="B117" s="181" t="s">
        <v>306</v>
      </c>
      <c r="C117" s="166" t="s">
        <v>299</v>
      </c>
      <c r="D117" s="273" t="str">
        <f>TOTAL!D117</f>
        <v>SICRO 5214000</v>
      </c>
      <c r="E117" s="188" t="s">
        <v>16</v>
      </c>
      <c r="F117" s="310">
        <v>36</v>
      </c>
      <c r="G117" s="219">
        <f>TOTAL!G117</f>
        <v>91.94</v>
      </c>
      <c r="H117" s="272"/>
      <c r="I117" s="191"/>
      <c r="K117" s="5"/>
    </row>
    <row r="118" spans="2:11" ht="28.5" customHeight="1" x14ac:dyDescent="0.2">
      <c r="B118" s="181" t="s">
        <v>307</v>
      </c>
      <c r="C118" s="312" t="s">
        <v>331</v>
      </c>
      <c r="D118" s="273" t="str">
        <f>TOTAL!D118</f>
        <v>SICRO 5213359</v>
      </c>
      <c r="E118" s="269" t="s">
        <v>30</v>
      </c>
      <c r="F118" s="298">
        <v>60</v>
      </c>
      <c r="G118" s="219">
        <f>TOTAL!G118</f>
        <v>13.19</v>
      </c>
      <c r="H118" s="272"/>
      <c r="I118" s="191"/>
      <c r="K118" s="5"/>
    </row>
    <row r="119" spans="2:11" ht="15" customHeight="1" thickBot="1" x14ac:dyDescent="0.3">
      <c r="B119" s="492" t="s">
        <v>252</v>
      </c>
      <c r="C119" s="493"/>
      <c r="D119" s="493"/>
      <c r="E119" s="493"/>
      <c r="F119" s="493"/>
      <c r="G119" s="493"/>
      <c r="H119" s="494"/>
      <c r="I119" s="37">
        <f>SUM(I101:I118)</f>
        <v>0</v>
      </c>
      <c r="K119" s="5"/>
    </row>
    <row r="120" spans="2:11" ht="15" customHeight="1" thickBot="1" x14ac:dyDescent="0.3">
      <c r="B120" s="179" t="s">
        <v>278</v>
      </c>
      <c r="C120" s="180" t="s">
        <v>347</v>
      </c>
      <c r="D120" s="81"/>
      <c r="E120" s="81"/>
      <c r="F120" s="81"/>
      <c r="G120" s="81"/>
      <c r="H120" s="81"/>
      <c r="I120" s="82"/>
      <c r="K120" s="5"/>
    </row>
    <row r="121" spans="2:11" ht="15" customHeight="1" x14ac:dyDescent="0.2">
      <c r="B121" s="44" t="s">
        <v>279</v>
      </c>
      <c r="C121" s="30" t="s">
        <v>345</v>
      </c>
      <c r="D121" s="233" t="s">
        <v>338</v>
      </c>
      <c r="E121" s="269" t="s">
        <v>30</v>
      </c>
      <c r="F121" s="94">
        <v>0</v>
      </c>
      <c r="G121" s="94">
        <f>TOTAL!G121</f>
        <v>2210</v>
      </c>
      <c r="H121" s="36"/>
      <c r="I121" s="33"/>
      <c r="K121" s="5"/>
    </row>
    <row r="122" spans="2:11" ht="15" customHeight="1" x14ac:dyDescent="0.2">
      <c r="B122" s="432" t="s">
        <v>343</v>
      </c>
      <c r="C122" s="30" t="s">
        <v>344</v>
      </c>
      <c r="D122" s="233" t="s">
        <v>338</v>
      </c>
      <c r="E122" s="269" t="s">
        <v>30</v>
      </c>
      <c r="F122" s="108">
        <v>2</v>
      </c>
      <c r="G122" s="94">
        <f>TOTAL!G122</f>
        <v>3460</v>
      </c>
      <c r="H122" s="36"/>
      <c r="I122" s="33"/>
      <c r="K122" s="5"/>
    </row>
    <row r="123" spans="2:11" ht="15" customHeight="1" thickBot="1" x14ac:dyDescent="0.3">
      <c r="B123" s="504" t="s">
        <v>346</v>
      </c>
      <c r="C123" s="505"/>
      <c r="D123" s="505"/>
      <c r="E123" s="505"/>
      <c r="F123" s="505"/>
      <c r="G123" s="505"/>
      <c r="H123" s="506"/>
      <c r="I123" s="40">
        <f>SUM(I121:I122)</f>
        <v>0</v>
      </c>
      <c r="K123" s="5"/>
    </row>
    <row r="124" spans="2:11" ht="15.75" thickBot="1" x14ac:dyDescent="0.3">
      <c r="B124" s="179" t="s">
        <v>313</v>
      </c>
      <c r="C124" s="180" t="s">
        <v>86</v>
      </c>
      <c r="D124" s="81"/>
      <c r="E124" s="81"/>
      <c r="F124" s="81"/>
      <c r="G124" s="81"/>
      <c r="H124" s="81"/>
      <c r="I124" s="82"/>
      <c r="J124" s="1"/>
      <c r="K124" s="5"/>
    </row>
    <row r="125" spans="2:11" ht="14.25" x14ac:dyDescent="0.2">
      <c r="B125" s="44" t="s">
        <v>314</v>
      </c>
      <c r="C125" s="30" t="s">
        <v>34</v>
      </c>
      <c r="D125" s="233" t="str">
        <f>TOTAL!D125</f>
        <v>PLEO 521017</v>
      </c>
      <c r="E125" s="31" t="s">
        <v>16</v>
      </c>
      <c r="F125" s="94">
        <f>F21</f>
        <v>11620</v>
      </c>
      <c r="G125" s="94">
        <f>TOTAL!G125</f>
        <v>0.9</v>
      </c>
      <c r="H125" s="36"/>
      <c r="I125" s="33"/>
      <c r="J125" s="1"/>
      <c r="K125" s="5"/>
    </row>
    <row r="126" spans="2:11" ht="15.75" thickBot="1" x14ac:dyDescent="0.3">
      <c r="B126" s="504" t="s">
        <v>88</v>
      </c>
      <c r="C126" s="505"/>
      <c r="D126" s="505"/>
      <c r="E126" s="505"/>
      <c r="F126" s="505"/>
      <c r="G126" s="505"/>
      <c r="H126" s="506"/>
      <c r="I126" s="40">
        <f>I125</f>
        <v>0</v>
      </c>
      <c r="J126" s="1"/>
      <c r="K126" s="1"/>
    </row>
    <row r="127" spans="2:11" ht="15.75" thickBot="1" x14ac:dyDescent="0.3">
      <c r="B127" s="510" t="s">
        <v>35</v>
      </c>
      <c r="C127" s="511"/>
      <c r="D127" s="511"/>
      <c r="E127" s="511"/>
      <c r="F127" s="511"/>
      <c r="G127" s="511"/>
      <c r="H127" s="512"/>
      <c r="I127" s="83">
        <f>I18+I49+I87+I93+I99+I119+I123+I126</f>
        <v>0</v>
      </c>
      <c r="J127" s="1"/>
      <c r="K127" s="1"/>
    </row>
    <row r="128" spans="2:11" ht="15.75" thickBot="1" x14ac:dyDescent="0.3">
      <c r="B128" s="62"/>
      <c r="C128" s="62"/>
      <c r="D128" s="62"/>
      <c r="E128" s="62"/>
      <c r="F128" s="62"/>
      <c r="G128" s="62"/>
      <c r="H128" s="62"/>
      <c r="I128" s="63"/>
      <c r="J128" s="1"/>
      <c r="K128" s="1"/>
    </row>
    <row r="129" spans="2:11" ht="15.75" x14ac:dyDescent="0.25">
      <c r="B129" s="45"/>
      <c r="C129" s="498" t="s">
        <v>37</v>
      </c>
      <c r="D129" s="499"/>
      <c r="E129" s="46"/>
      <c r="G129" s="127" t="str">
        <f>TOTAL!G129</f>
        <v>Rio Grande, 31 de Agosto de 2018.</v>
      </c>
      <c r="J129" s="1"/>
    </row>
    <row r="130" spans="2:11" ht="15" x14ac:dyDescent="0.25">
      <c r="B130" s="47"/>
      <c r="C130" s="100" t="s">
        <v>124</v>
      </c>
      <c r="D130" s="101">
        <f>'Cálculo BDI'!$D$3</f>
        <v>7.4000000000000003E-3</v>
      </c>
      <c r="E130" s="46"/>
      <c r="F130" s="93"/>
      <c r="G130" s="46"/>
      <c r="H130" s="46"/>
      <c r="I130" s="46"/>
      <c r="J130" s="1"/>
      <c r="K130" s="1"/>
    </row>
    <row r="131" spans="2:11" ht="15" x14ac:dyDescent="0.25">
      <c r="B131" s="47"/>
      <c r="C131" s="100" t="s">
        <v>125</v>
      </c>
      <c r="D131" s="101">
        <f>'Cálculo BDI'!$D$4</f>
        <v>9.7000000000000003E-3</v>
      </c>
      <c r="E131" s="46"/>
      <c r="J131" s="1"/>
      <c r="K131" s="1"/>
    </row>
    <row r="132" spans="2:11" ht="15.75" x14ac:dyDescent="0.25">
      <c r="B132" s="47"/>
      <c r="C132" s="100" t="s">
        <v>126</v>
      </c>
      <c r="D132" s="101">
        <f>'Cálculo BDI'!$D$5</f>
        <v>1.21E-2</v>
      </c>
      <c r="E132" s="46"/>
      <c r="F132" s="500" t="str">
        <f>TOTAL!F132</f>
        <v>Coordenadora de Projetos Eng.ª Suzel Magali Leite</v>
      </c>
      <c r="G132" s="500"/>
      <c r="H132" s="500"/>
      <c r="I132" s="500"/>
      <c r="J132" s="1"/>
      <c r="K132" s="1"/>
    </row>
    <row r="133" spans="2:11" ht="15" customHeight="1" x14ac:dyDescent="0.25">
      <c r="B133" s="49"/>
      <c r="C133" s="100" t="s">
        <v>127</v>
      </c>
      <c r="D133" s="101">
        <f>'Cálculo BDI'!$D$6</f>
        <v>4.6699999999999998E-2</v>
      </c>
      <c r="E133" s="46"/>
      <c r="F133" s="152"/>
      <c r="G133" s="151"/>
      <c r="H133" s="151"/>
      <c r="I133" s="150"/>
      <c r="J133" s="1"/>
      <c r="K133" s="1"/>
    </row>
    <row r="134" spans="2:11" ht="15.75" x14ac:dyDescent="0.25">
      <c r="B134" s="49"/>
      <c r="C134" s="100" t="s">
        <v>128</v>
      </c>
      <c r="D134" s="101">
        <f>'Cálculo BDI'!$D$7</f>
        <v>8.6900000000000005E-2</v>
      </c>
      <c r="E134" s="46"/>
      <c r="F134" s="151"/>
      <c r="G134" s="151"/>
      <c r="H134" s="151"/>
      <c r="I134" s="150"/>
      <c r="J134" s="1"/>
      <c r="K134" s="1"/>
    </row>
    <row r="135" spans="2:11" ht="15.75" x14ac:dyDescent="0.25">
      <c r="B135" s="49"/>
      <c r="C135" s="100" t="s">
        <v>129</v>
      </c>
      <c r="D135" s="101">
        <f>'Cálculo BDI'!$D$8</f>
        <v>6.6500000000000004E-2</v>
      </c>
      <c r="E135" s="46"/>
      <c r="F135" s="500" t="str">
        <f>TOTAL!F135</f>
        <v>Eng.ª  Civil Bárbara Lothamer Peixe</v>
      </c>
      <c r="G135" s="500"/>
      <c r="H135" s="500"/>
      <c r="I135" s="500"/>
      <c r="J135" s="1"/>
      <c r="K135" s="1"/>
    </row>
    <row r="136" spans="2:11" ht="16.5" thickBot="1" x14ac:dyDescent="0.3">
      <c r="B136" s="50"/>
      <c r="C136" s="102" t="s">
        <v>36</v>
      </c>
      <c r="D136" s="103">
        <f>'Cálculo BDI'!$D$9</f>
        <v>0.25359999999999999</v>
      </c>
      <c r="E136" s="46"/>
      <c r="F136" s="151"/>
      <c r="G136" s="151"/>
      <c r="H136" s="151"/>
      <c r="I136" s="150"/>
      <c r="J136" s="1"/>
      <c r="K136" s="1"/>
    </row>
    <row r="137" spans="2:11" ht="15" x14ac:dyDescent="0.2">
      <c r="B137" s="51"/>
      <c r="C137" s="98" t="s">
        <v>122</v>
      </c>
      <c r="D137" s="96"/>
      <c r="E137" s="52"/>
      <c r="J137" s="1"/>
      <c r="K137" s="1"/>
    </row>
    <row r="138" spans="2:11" ht="16.5" thickBot="1" x14ac:dyDescent="0.3">
      <c r="B138" s="51"/>
      <c r="C138" s="99" t="s">
        <v>130</v>
      </c>
      <c r="D138" s="97"/>
      <c r="E138" s="52"/>
      <c r="F138" s="508" t="str">
        <f>TOTAL!F138</f>
        <v>Chefe de Gabinete GPPE Darlene Torrada Pereira</v>
      </c>
      <c r="G138" s="508"/>
      <c r="H138" s="508"/>
      <c r="I138" s="508"/>
      <c r="J138" s="1"/>
      <c r="K138" s="1"/>
    </row>
    <row r="139" spans="2:11" ht="15" x14ac:dyDescent="0.2">
      <c r="B139" s="51"/>
      <c r="C139" s="212"/>
      <c r="D139" s="213"/>
      <c r="E139" s="52"/>
      <c r="F139" s="158"/>
      <c r="G139" s="158"/>
      <c r="H139" s="158"/>
      <c r="I139" s="158"/>
      <c r="J139" s="1"/>
      <c r="K139" s="1"/>
    </row>
    <row r="140" spans="2:11" x14ac:dyDescent="0.2">
      <c r="H140" s="126"/>
      <c r="I140" s="126"/>
      <c r="J140" s="147"/>
      <c r="K140" s="1"/>
    </row>
    <row r="141" spans="2:11" ht="15" customHeight="1" x14ac:dyDescent="0.2">
      <c r="B141" s="507" t="str">
        <f>TOTAL!B141</f>
        <v>OBS: A base dos custos unitários de cada item contido neste orçamento têm origem da tabela do SINAPI de Junho de 2018, SICRO  de Novembro de 2017 e Franarin de Junho de 2018.</v>
      </c>
      <c r="C141" s="507"/>
      <c r="D141" s="507"/>
      <c r="E141" s="507"/>
      <c r="F141" s="507"/>
      <c r="G141" s="507"/>
      <c r="H141" s="507"/>
      <c r="I141" s="507"/>
      <c r="J141" s="147"/>
      <c r="K141" s="1"/>
    </row>
    <row r="142" spans="2:11" ht="15" customHeight="1" x14ac:dyDescent="0.2">
      <c r="B142" s="507"/>
      <c r="C142" s="507"/>
      <c r="D142" s="507"/>
      <c r="E142" s="507"/>
      <c r="F142" s="507"/>
      <c r="G142" s="507"/>
      <c r="H142" s="507"/>
      <c r="I142" s="507"/>
      <c r="J142" s="147"/>
      <c r="K142" s="1"/>
    </row>
    <row r="143" spans="2:11" ht="15" x14ac:dyDescent="0.2">
      <c r="F143" s="52"/>
      <c r="H143" s="125"/>
      <c r="I143" s="126"/>
      <c r="J143" s="147"/>
      <c r="K143" s="1"/>
    </row>
    <row r="144" spans="2:11" ht="12.75" customHeight="1" x14ac:dyDescent="0.2">
      <c r="C144" s="124"/>
      <c r="D144" s="124"/>
      <c r="E144" s="124"/>
      <c r="F144" s="124"/>
      <c r="H144" s="232"/>
      <c r="I144" s="232"/>
      <c r="J144" s="126"/>
    </row>
    <row r="145" spans="2:12" ht="12.75" customHeight="1" x14ac:dyDescent="0.2">
      <c r="C145" s="124"/>
      <c r="D145" s="124"/>
      <c r="E145" s="124"/>
      <c r="F145" s="124"/>
      <c r="G145" s="127"/>
      <c r="H145" s="124"/>
      <c r="I145" s="124"/>
    </row>
    <row r="146" spans="2:12" ht="12.75" customHeight="1" x14ac:dyDescent="0.2">
      <c r="C146" s="124"/>
      <c r="D146" s="124"/>
      <c r="E146" s="124"/>
      <c r="F146" s="124"/>
      <c r="G146" s="127"/>
      <c r="H146" s="124"/>
      <c r="I146" s="124"/>
    </row>
    <row r="147" spans="2:12" ht="12.75" customHeight="1" x14ac:dyDescent="0.2">
      <c r="C147" s="124"/>
      <c r="D147" s="124"/>
      <c r="E147" s="124"/>
      <c r="F147" s="124"/>
      <c r="G147" s="124"/>
      <c r="H147" s="124"/>
      <c r="I147" s="124"/>
    </row>
    <row r="148" spans="2:12" x14ac:dyDescent="0.2">
      <c r="C148" s="2"/>
      <c r="F148" s="126"/>
      <c r="G148" s="126"/>
      <c r="H148" s="126"/>
      <c r="I148" s="185"/>
      <c r="J148" s="126"/>
      <c r="K148" s="126"/>
      <c r="L148" s="126"/>
    </row>
    <row r="149" spans="2:12" x14ac:dyDescent="0.2">
      <c r="B149" s="3"/>
      <c r="C149" s="2"/>
    </row>
    <row r="150" spans="2:12" x14ac:dyDescent="0.2">
      <c r="B150" s="3"/>
      <c r="C150" s="2"/>
    </row>
    <row r="151" spans="2:12" x14ac:dyDescent="0.2">
      <c r="B151" s="3"/>
      <c r="C151" s="2"/>
    </row>
    <row r="152" spans="2:12" x14ac:dyDescent="0.2">
      <c r="B152" s="3"/>
      <c r="C152" s="2"/>
    </row>
    <row r="153" spans="2:12" x14ac:dyDescent="0.2">
      <c r="B153" s="3"/>
      <c r="C153" s="2"/>
    </row>
    <row r="154" spans="2:12" x14ac:dyDescent="0.2">
      <c r="B154" s="3"/>
      <c r="C154" s="2"/>
    </row>
    <row r="155" spans="2:12" x14ac:dyDescent="0.2">
      <c r="B155" s="3"/>
      <c r="C155" s="2"/>
    </row>
    <row r="156" spans="2:12" x14ac:dyDescent="0.2">
      <c r="B156" s="3"/>
      <c r="C156" s="2"/>
    </row>
    <row r="157" spans="2:12" x14ac:dyDescent="0.2">
      <c r="B157" s="3"/>
      <c r="C157" s="2"/>
    </row>
    <row r="158" spans="2:12" x14ac:dyDescent="0.2">
      <c r="B158" s="3"/>
      <c r="C158" s="2"/>
    </row>
    <row r="159" spans="2:12" x14ac:dyDescent="0.2">
      <c r="B159" s="3"/>
      <c r="C159" s="2"/>
    </row>
    <row r="160" spans="2:12" x14ac:dyDescent="0.2">
      <c r="B160" s="3"/>
      <c r="C160" s="2"/>
    </row>
    <row r="161" spans="2:3" x14ac:dyDescent="0.2">
      <c r="B161" s="3"/>
      <c r="C161" s="2"/>
    </row>
    <row r="162" spans="2:3" x14ac:dyDescent="0.2">
      <c r="B162" s="3"/>
      <c r="C162" s="2"/>
    </row>
    <row r="163" spans="2:3" x14ac:dyDescent="0.2">
      <c r="B163" s="3"/>
      <c r="C163" s="2"/>
    </row>
    <row r="164" spans="2:3" x14ac:dyDescent="0.2">
      <c r="B164" s="3"/>
      <c r="C164" s="2"/>
    </row>
    <row r="165" spans="2:3" x14ac:dyDescent="0.2">
      <c r="B165" s="3"/>
      <c r="C165" s="2"/>
    </row>
    <row r="166" spans="2:3" x14ac:dyDescent="0.2">
      <c r="B166" s="3"/>
      <c r="C166" s="2"/>
    </row>
    <row r="167" spans="2:3" x14ac:dyDescent="0.2">
      <c r="B167" s="3"/>
      <c r="C167" s="2"/>
    </row>
    <row r="168" spans="2:3" x14ac:dyDescent="0.2">
      <c r="B168" s="3"/>
      <c r="C168" s="2"/>
    </row>
    <row r="169" spans="2:3" x14ac:dyDescent="0.2">
      <c r="B169" s="3"/>
      <c r="C169" s="2"/>
    </row>
    <row r="170" spans="2:3" x14ac:dyDescent="0.2">
      <c r="B170" s="3"/>
      <c r="C170" s="2"/>
    </row>
    <row r="171" spans="2:3" x14ac:dyDescent="0.2">
      <c r="B171" s="3"/>
      <c r="C171" s="2"/>
    </row>
    <row r="172" spans="2:3" x14ac:dyDescent="0.2">
      <c r="C172" s="2"/>
    </row>
    <row r="173" spans="2:3" x14ac:dyDescent="0.2">
      <c r="C173" s="2"/>
    </row>
    <row r="174" spans="2:3" x14ac:dyDescent="0.2">
      <c r="C174" s="2"/>
    </row>
    <row r="175" spans="2:3" x14ac:dyDescent="0.2">
      <c r="C175" s="2"/>
    </row>
    <row r="176" spans="2:3" x14ac:dyDescent="0.2">
      <c r="C176" s="2"/>
    </row>
    <row r="177" spans="3:3" x14ac:dyDescent="0.2">
      <c r="C177" s="2"/>
    </row>
    <row r="178" spans="3:3" x14ac:dyDescent="0.2">
      <c r="C178" s="2"/>
    </row>
    <row r="179" spans="3:3" x14ac:dyDescent="0.2">
      <c r="C179" s="2"/>
    </row>
    <row r="180" spans="3:3" x14ac:dyDescent="0.2">
      <c r="C180" s="2"/>
    </row>
    <row r="181" spans="3:3" x14ac:dyDescent="0.2">
      <c r="C181" s="2"/>
    </row>
  </sheetData>
  <mergeCells count="29">
    <mergeCell ref="B141:I142"/>
    <mergeCell ref="F135:I135"/>
    <mergeCell ref="F138:I138"/>
    <mergeCell ref="C51:I51"/>
    <mergeCell ref="B87:H87"/>
    <mergeCell ref="B93:H93"/>
    <mergeCell ref="B126:H126"/>
    <mergeCell ref="B127:H127"/>
    <mergeCell ref="B99:H99"/>
    <mergeCell ref="B119:H119"/>
    <mergeCell ref="K7:K8"/>
    <mergeCell ref="B18:H18"/>
    <mergeCell ref="C20:I20"/>
    <mergeCell ref="C129:D129"/>
    <mergeCell ref="F132:I132"/>
    <mergeCell ref="B49:H49"/>
    <mergeCell ref="B123:H123"/>
    <mergeCell ref="B1:I1"/>
    <mergeCell ref="B2:I2"/>
    <mergeCell ref="B3:I3"/>
    <mergeCell ref="B4:I5"/>
    <mergeCell ref="B6:B7"/>
    <mergeCell ref="C6:C7"/>
    <mergeCell ref="D6:D7"/>
    <mergeCell ref="E6:E7"/>
    <mergeCell ref="F6:F7"/>
    <mergeCell ref="G6:G7"/>
    <mergeCell ref="H6:H7"/>
    <mergeCell ref="I6:I7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6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B1:O181"/>
  <sheetViews>
    <sheetView zoomScale="90" zoomScaleNormal="90" zoomScaleSheetLayoutView="120" workbookViewId="0">
      <selection activeCell="H150" sqref="H150"/>
    </sheetView>
  </sheetViews>
  <sheetFormatPr defaultRowHeight="12.75" x14ac:dyDescent="0.2"/>
  <cols>
    <col min="1" max="1" width="9.140625" style="28"/>
    <col min="2" max="2" width="7" style="28" customWidth="1"/>
    <col min="3" max="3" width="60" style="28" customWidth="1"/>
    <col min="4" max="4" width="22.140625" style="28" customWidth="1"/>
    <col min="5" max="5" width="7.7109375" style="28" customWidth="1"/>
    <col min="6" max="6" width="12.7109375" style="28" customWidth="1"/>
    <col min="7" max="7" width="12.5703125" style="227" customWidth="1"/>
    <col min="8" max="8" width="15" style="28" customWidth="1"/>
    <col min="9" max="9" width="18.85546875" style="28" customWidth="1"/>
    <col min="10" max="10" width="9.140625" style="28"/>
    <col min="11" max="11" width="22.5703125" style="28" customWidth="1"/>
    <col min="12" max="12" width="17" style="28" bestFit="1" customWidth="1"/>
    <col min="13" max="16384" width="9.140625" style="28"/>
  </cols>
  <sheetData>
    <row r="1" spans="2:12" x14ac:dyDescent="0.2">
      <c r="B1" s="468" t="s">
        <v>49</v>
      </c>
      <c r="C1" s="469"/>
      <c r="D1" s="469"/>
      <c r="E1" s="469"/>
      <c r="F1" s="469"/>
      <c r="G1" s="469"/>
      <c r="H1" s="469"/>
      <c r="I1" s="470"/>
    </row>
    <row r="2" spans="2:12" x14ac:dyDescent="0.2">
      <c r="B2" s="471" t="s">
        <v>0</v>
      </c>
      <c r="C2" s="472"/>
      <c r="D2" s="472"/>
      <c r="E2" s="472"/>
      <c r="F2" s="472"/>
      <c r="G2" s="472"/>
      <c r="H2" s="472"/>
      <c r="I2" s="473"/>
    </row>
    <row r="3" spans="2:12" ht="15.75" customHeight="1" thickBot="1" x14ac:dyDescent="0.25">
      <c r="B3" s="474" t="s">
        <v>217</v>
      </c>
      <c r="C3" s="475"/>
      <c r="D3" s="475"/>
      <c r="E3" s="475"/>
      <c r="F3" s="475"/>
      <c r="G3" s="475"/>
      <c r="H3" s="475"/>
      <c r="I3" s="476"/>
    </row>
    <row r="4" spans="2:12" ht="15.75" customHeight="1" x14ac:dyDescent="0.2">
      <c r="B4" s="477" t="s">
        <v>348</v>
      </c>
      <c r="C4" s="478"/>
      <c r="D4" s="478"/>
      <c r="E4" s="478"/>
      <c r="F4" s="478"/>
      <c r="G4" s="478"/>
      <c r="H4" s="478"/>
      <c r="I4" s="479"/>
    </row>
    <row r="5" spans="2:12" ht="5.25" customHeight="1" thickBot="1" x14ac:dyDescent="0.25">
      <c r="B5" s="480"/>
      <c r="C5" s="481"/>
      <c r="D5" s="481"/>
      <c r="E5" s="481"/>
      <c r="F5" s="481"/>
      <c r="G5" s="481"/>
      <c r="H5" s="481"/>
      <c r="I5" s="482"/>
    </row>
    <row r="6" spans="2:12" ht="12.75" customHeight="1" x14ac:dyDescent="0.2">
      <c r="B6" s="483" t="s">
        <v>1</v>
      </c>
      <c r="C6" s="485" t="s">
        <v>96</v>
      </c>
      <c r="D6" s="487" t="s">
        <v>104</v>
      </c>
      <c r="E6" s="483" t="s">
        <v>2</v>
      </c>
      <c r="F6" s="483" t="s">
        <v>3</v>
      </c>
      <c r="G6" s="518" t="s">
        <v>4</v>
      </c>
      <c r="H6" s="490" t="s">
        <v>51</v>
      </c>
      <c r="I6" s="487" t="s">
        <v>50</v>
      </c>
      <c r="K6" s="163"/>
      <c r="L6" s="147"/>
    </row>
    <row r="7" spans="2:12" ht="15.75" customHeight="1" thickBot="1" x14ac:dyDescent="0.25">
      <c r="B7" s="484"/>
      <c r="C7" s="486"/>
      <c r="D7" s="488"/>
      <c r="E7" s="484"/>
      <c r="F7" s="484"/>
      <c r="G7" s="519"/>
      <c r="H7" s="488"/>
      <c r="I7" s="488"/>
      <c r="K7" s="163"/>
      <c r="L7" s="147"/>
    </row>
    <row r="8" spans="2:12" ht="15.75" thickBot="1" x14ac:dyDescent="0.3">
      <c r="B8" s="78" t="s">
        <v>5</v>
      </c>
      <c r="C8" s="79" t="s">
        <v>119</v>
      </c>
      <c r="D8" s="79"/>
      <c r="E8" s="79"/>
      <c r="F8" s="79"/>
      <c r="G8" s="79"/>
      <c r="H8" s="79"/>
      <c r="I8" s="80"/>
      <c r="K8" s="163"/>
      <c r="L8" s="147"/>
    </row>
    <row r="9" spans="2:12" ht="14.25" x14ac:dyDescent="0.2">
      <c r="B9" s="29" t="s">
        <v>6</v>
      </c>
      <c r="C9" s="30" t="s">
        <v>229</v>
      </c>
      <c r="D9" s="31" t="s">
        <v>162</v>
      </c>
      <c r="E9" s="32" t="s">
        <v>52</v>
      </c>
      <c r="F9" s="94">
        <f>'Rua 1'!F9+'Rua 2'!F9+'Rua 3'!F9+'Rua 4'!F9+'Rua 5'!F9+'Rua 6'!F9+'Rua 7'!F9+'Rua Local 1'!F9+'Rua B'!F9</f>
        <v>16</v>
      </c>
      <c r="G9" s="94">
        <v>450</v>
      </c>
      <c r="H9" s="86"/>
      <c r="I9" s="77"/>
      <c r="K9" s="129"/>
      <c r="L9" s="147"/>
    </row>
    <row r="10" spans="2:12" ht="14.25" x14ac:dyDescent="0.2">
      <c r="B10" s="29" t="s">
        <v>7</v>
      </c>
      <c r="C10" s="30" t="s">
        <v>228</v>
      </c>
      <c r="D10" s="31" t="s">
        <v>230</v>
      </c>
      <c r="E10" s="32" t="s">
        <v>52</v>
      </c>
      <c r="F10" s="94">
        <f>'Rua 1'!F10+'Rua 2'!F10+'Rua 3'!F10+'Rua 4'!F10+'Rua 5'!F10+'Rua 6'!F10+'Rua 7'!F10+'Rua Local 1'!F10+'Rua B'!F10</f>
        <v>16</v>
      </c>
      <c r="G10" s="94">
        <v>351.56</v>
      </c>
      <c r="H10" s="86"/>
      <c r="I10" s="77"/>
      <c r="K10" s="129"/>
      <c r="L10" s="147"/>
    </row>
    <row r="11" spans="2:12" ht="14.25" x14ac:dyDescent="0.2">
      <c r="B11" s="29" t="s">
        <v>9</v>
      </c>
      <c r="C11" s="321" t="s">
        <v>321</v>
      </c>
      <c r="D11" s="233" t="s">
        <v>319</v>
      </c>
      <c r="E11" s="32" t="s">
        <v>52</v>
      </c>
      <c r="F11" s="94">
        <f>'Rua 1'!F11+'Rua 2'!F11+'Rua 3'!F11+'Rua 4'!F11+'Rua 5'!F11+'Rua 6'!F11+'Rua 7'!F11+'Rua Local 1'!F11+'Rua B'!F11</f>
        <v>16</v>
      </c>
      <c r="G11" s="94">
        <v>21020.02</v>
      </c>
      <c r="H11" s="86"/>
      <c r="I11" s="77"/>
      <c r="K11" s="129"/>
      <c r="L11" s="147"/>
    </row>
    <row r="12" spans="2:12" ht="14.25" x14ac:dyDescent="0.2">
      <c r="B12" s="29" t="s">
        <v>11</v>
      </c>
      <c r="C12" s="30" t="s">
        <v>232</v>
      </c>
      <c r="D12" s="233" t="s">
        <v>317</v>
      </c>
      <c r="E12" s="32" t="s">
        <v>30</v>
      </c>
      <c r="F12" s="94">
        <f>'Rua 1'!F12+'Rua 2'!F12+'Rua 3'!F12+'Rua 4'!F12+'Rua 5'!F12+'Rua 6'!F12+'Rua 7'!F12+'Rua Local 1'!F12+'Rua B'!F12</f>
        <v>1</v>
      </c>
      <c r="G12" s="94">
        <v>14744.34</v>
      </c>
      <c r="H12" s="86"/>
      <c r="I12" s="77"/>
      <c r="K12" s="129"/>
      <c r="L12" s="147"/>
    </row>
    <row r="13" spans="2:12" ht="14.25" x14ac:dyDescent="0.2">
      <c r="B13" s="29" t="s">
        <v>12</v>
      </c>
      <c r="C13" s="84" t="s">
        <v>14</v>
      </c>
      <c r="D13" s="130" t="s">
        <v>103</v>
      </c>
      <c r="E13" s="202" t="s">
        <v>16</v>
      </c>
      <c r="F13" s="94">
        <f>'Rua 1'!F13+'Rua 2'!F13+'Rua 3'!F13+'Rua 4'!F13+'Rua 5'!F13+'Rua 6'!F13+'Rua 7'!F13+'Rua Local 1'!F13+'Rua B'!F13</f>
        <v>2</v>
      </c>
      <c r="G13" s="94">
        <v>303.89999999999998</v>
      </c>
      <c r="H13" s="86"/>
      <c r="I13" s="77"/>
      <c r="K13" s="129"/>
      <c r="L13" s="147"/>
    </row>
    <row r="14" spans="2:12" ht="14.25" x14ac:dyDescent="0.2">
      <c r="B14" s="29" t="s">
        <v>231</v>
      </c>
      <c r="C14" s="84" t="s">
        <v>8</v>
      </c>
      <c r="D14" s="130" t="s">
        <v>138</v>
      </c>
      <c r="E14" s="35" t="s">
        <v>18</v>
      </c>
      <c r="F14" s="94">
        <f>'Rua 1'!F14+'Rua 2'!F14+'Rua 3'!F14+'Rua 4'!F14+'Rua 5'!F14+'Rua 6'!F14+'Rua 7'!F14+'Rua Local 1'!F14+'Rua B'!F14</f>
        <v>1</v>
      </c>
      <c r="G14" s="94">
        <v>702</v>
      </c>
      <c r="H14" s="86"/>
      <c r="I14" s="77"/>
      <c r="K14" s="129"/>
      <c r="L14" s="147"/>
    </row>
    <row r="15" spans="2:12" ht="14.25" x14ac:dyDescent="0.2">
      <c r="B15" s="29" t="s">
        <v>233</v>
      </c>
      <c r="C15" s="84" t="s">
        <v>10</v>
      </c>
      <c r="D15" s="130">
        <v>41598</v>
      </c>
      <c r="E15" s="202" t="s">
        <v>30</v>
      </c>
      <c r="F15" s="94">
        <f>'Rua 1'!F15+'Rua 2'!F15+'Rua 3'!F15+'Rua 4'!F15+'Rua 5'!F15+'Rua 6'!F15+'Rua 7'!F15+'Rua Local 1'!F15+'Rua B'!F15</f>
        <v>1</v>
      </c>
      <c r="G15" s="94">
        <v>1320.19</v>
      </c>
      <c r="H15" s="86"/>
      <c r="I15" s="77"/>
      <c r="K15" s="129"/>
      <c r="L15" s="147"/>
    </row>
    <row r="16" spans="2:12" ht="14.25" x14ac:dyDescent="0.2">
      <c r="B16" s="29" t="s">
        <v>322</v>
      </c>
      <c r="C16" s="84" t="s">
        <v>13</v>
      </c>
      <c r="D16" s="130" t="s">
        <v>101</v>
      </c>
      <c r="E16" s="202" t="s">
        <v>17</v>
      </c>
      <c r="F16" s="94">
        <f>'Rua 1'!F16+'Rua 2'!F16+'Rua 3'!F16+'Rua 4'!F16+'Rua 5'!F16+'Rua 6'!F16+'Rua 7'!F16+'Rua Local 1'!F16+'Rua B'!F16</f>
        <v>4445</v>
      </c>
      <c r="G16" s="94">
        <v>2.29</v>
      </c>
      <c r="H16" s="86"/>
      <c r="I16" s="77"/>
      <c r="K16" s="129"/>
      <c r="L16" s="147"/>
    </row>
    <row r="17" spans="2:12" ht="14.25" x14ac:dyDescent="0.2">
      <c r="B17" s="322" t="s">
        <v>323</v>
      </c>
      <c r="C17" s="84" t="s">
        <v>324</v>
      </c>
      <c r="D17" s="130" t="s">
        <v>325</v>
      </c>
      <c r="E17" s="202" t="s">
        <v>17</v>
      </c>
      <c r="F17" s="94">
        <f>'Rua 1'!F17+'Rua 2'!F17+'Rua 3'!F17+'Rua 4'!F17+'Rua 5'!F17+'Rua 6'!F17+'Rua 7'!F17+'Rua Local 1'!F17+'Rua B'!F17</f>
        <v>4445</v>
      </c>
      <c r="G17" s="324">
        <v>1.31</v>
      </c>
      <c r="H17" s="86"/>
      <c r="I17" s="77"/>
      <c r="K17" s="129"/>
      <c r="L17" s="147"/>
    </row>
    <row r="18" spans="2:12" ht="15.75" customHeight="1" thickBot="1" x14ac:dyDescent="0.3">
      <c r="B18" s="492" t="s">
        <v>19</v>
      </c>
      <c r="C18" s="493"/>
      <c r="D18" s="493"/>
      <c r="E18" s="493"/>
      <c r="F18" s="493"/>
      <c r="G18" s="493"/>
      <c r="H18" s="494"/>
      <c r="I18" s="37">
        <f>SUM(I9:I17)</f>
        <v>0</v>
      </c>
      <c r="K18" s="129"/>
      <c r="L18" s="147"/>
    </row>
    <row r="19" spans="2:12" ht="15.75" thickBot="1" x14ac:dyDescent="0.3">
      <c r="B19" s="78" t="s">
        <v>15</v>
      </c>
      <c r="C19" s="79" t="s">
        <v>120</v>
      </c>
      <c r="D19" s="79"/>
      <c r="E19" s="79"/>
      <c r="F19" s="79"/>
      <c r="G19" s="79"/>
      <c r="H19" s="79"/>
      <c r="I19" s="80"/>
      <c r="K19" s="129"/>
      <c r="L19" s="147"/>
    </row>
    <row r="20" spans="2:12" ht="15" x14ac:dyDescent="0.25">
      <c r="B20" s="69" t="s">
        <v>20</v>
      </c>
      <c r="C20" s="495" t="s">
        <v>108</v>
      </c>
      <c r="D20" s="496"/>
      <c r="E20" s="496"/>
      <c r="F20" s="496"/>
      <c r="G20" s="496"/>
      <c r="H20" s="496"/>
      <c r="I20" s="497"/>
      <c r="K20" s="129"/>
      <c r="L20" s="147"/>
    </row>
    <row r="21" spans="2:12" ht="15" customHeight="1" x14ac:dyDescent="0.2">
      <c r="B21" s="71" t="s">
        <v>22</v>
      </c>
      <c r="C21" s="92" t="s">
        <v>136</v>
      </c>
      <c r="D21" s="189">
        <v>78472</v>
      </c>
      <c r="E21" s="189" t="s">
        <v>16</v>
      </c>
      <c r="F21" s="94">
        <f>'Rua 1'!F21+'Rua 2'!F21+'Rua 3'!F21+'Rua 4'!F21+'Rua 5'!F21+'Rua 6'!F21+'Rua 7'!F21+'Rua Local 1'!F21+'Rua B'!F21</f>
        <v>47320</v>
      </c>
      <c r="G21" s="94">
        <v>0.34</v>
      </c>
      <c r="H21" s="86"/>
      <c r="I21" s="77"/>
      <c r="K21" s="246"/>
      <c r="L21" s="147"/>
    </row>
    <row r="22" spans="2:12" ht="15" x14ac:dyDescent="0.25">
      <c r="B22" s="41" t="s">
        <v>26</v>
      </c>
      <c r="C22" s="42" t="s">
        <v>55</v>
      </c>
      <c r="D22" s="107"/>
      <c r="E22" s="107"/>
      <c r="F22" s="94"/>
      <c r="G22" s="155"/>
      <c r="H22" s="86"/>
      <c r="I22" s="178"/>
      <c r="K22" s="129"/>
      <c r="L22" s="147"/>
    </row>
    <row r="23" spans="2:12" ht="14.25" x14ac:dyDescent="0.2">
      <c r="B23" s="34" t="s">
        <v>27</v>
      </c>
      <c r="C23" s="66" t="s">
        <v>107</v>
      </c>
      <c r="D23" s="130" t="s">
        <v>106</v>
      </c>
      <c r="E23" s="130" t="s">
        <v>29</v>
      </c>
      <c r="F23" s="94">
        <f>'Rua 1'!F23+'Rua 2'!F23+'Rua 3'!F23+'Rua 4'!F23+'Rua 5'!F23+'Rua 6'!F23+'Rua 7'!F23+'Rua Local 1'!F23+'Rua B'!F23</f>
        <v>5485</v>
      </c>
      <c r="G23" s="94">
        <v>1.41</v>
      </c>
      <c r="H23" s="86"/>
      <c r="I23" s="77"/>
      <c r="K23" s="129"/>
    </row>
    <row r="24" spans="2:12" ht="15.75" customHeight="1" x14ac:dyDescent="0.2">
      <c r="B24" s="59" t="s">
        <v>109</v>
      </c>
      <c r="C24" s="92" t="s">
        <v>93</v>
      </c>
      <c r="D24" s="146">
        <v>95875</v>
      </c>
      <c r="E24" s="189" t="s">
        <v>91</v>
      </c>
      <c r="F24" s="94">
        <f>'Rua 1'!F24+'Rua 2'!F24+'Rua 3'!F24+'Rua 4'!F24+'Rua 5'!F24+'Rua 6'!F24+'Rua 7'!F24+'Rua Local 1'!F24+'Rua B'!F24</f>
        <v>42724</v>
      </c>
      <c r="G24" s="94">
        <v>1.07</v>
      </c>
      <c r="H24" s="86"/>
      <c r="I24" s="77"/>
      <c r="J24" s="442"/>
      <c r="K24" s="129"/>
    </row>
    <row r="25" spans="2:12" ht="14.25" x14ac:dyDescent="0.2">
      <c r="B25" s="34" t="s">
        <v>110</v>
      </c>
      <c r="C25" s="172" t="s">
        <v>56</v>
      </c>
      <c r="D25" s="203">
        <v>72961</v>
      </c>
      <c r="E25" s="203" t="s">
        <v>16</v>
      </c>
      <c r="F25" s="94">
        <f>'Rua 1'!F25+'Rua 2'!F25+'Rua 3'!F25+'Rua 4'!F25+'Rua 5'!F25+'Rua 6'!F25+'Rua 7'!F25+'Rua Local 1'!F25+'Rua B'!F25</f>
        <v>43160</v>
      </c>
      <c r="G25" s="168">
        <v>1.22</v>
      </c>
      <c r="H25" s="86"/>
      <c r="I25" s="77"/>
      <c r="J25" s="9"/>
      <c r="K25" s="129"/>
    </row>
    <row r="26" spans="2:12" ht="14.25" x14ac:dyDescent="0.2">
      <c r="B26" s="59" t="s">
        <v>111</v>
      </c>
      <c r="C26" s="170" t="s">
        <v>163</v>
      </c>
      <c r="D26" s="130">
        <v>79482</v>
      </c>
      <c r="E26" s="130" t="s">
        <v>29</v>
      </c>
      <c r="F26" s="94">
        <f>'Rua 1'!F26+'Rua 2'!F26+'Rua 3'!F26+'Rua 4'!F26+'Rua 5'!F26+'Rua 6'!F26+'Rua 7'!F26+'Rua Local 1'!F26+'Rua B'!F26</f>
        <v>3250</v>
      </c>
      <c r="G26" s="108">
        <v>63.6</v>
      </c>
      <c r="H26" s="86"/>
      <c r="I26" s="77"/>
      <c r="J26" s="9"/>
      <c r="K26" s="129"/>
    </row>
    <row r="27" spans="2:12" ht="14.25" x14ac:dyDescent="0.2">
      <c r="B27" s="59" t="s">
        <v>112</v>
      </c>
      <c r="C27" s="170" t="s">
        <v>205</v>
      </c>
      <c r="D27" s="130" t="s">
        <v>164</v>
      </c>
      <c r="E27" s="130" t="s">
        <v>29</v>
      </c>
      <c r="F27" s="94">
        <f>'Rua 1'!F27+'Rua 2'!F27+'Rua 3'!F27+'Rua 4'!F27+'Rua 5'!F27+'Rua 6'!F27+'Rua 7'!F27+'Rua Local 1'!F27+'Rua B'!F27</f>
        <v>9144</v>
      </c>
      <c r="G27" s="108">
        <v>84.87</v>
      </c>
      <c r="H27" s="86"/>
      <c r="I27" s="77"/>
      <c r="J27" s="9"/>
      <c r="K27" s="129"/>
    </row>
    <row r="28" spans="2:12" ht="14.25" x14ac:dyDescent="0.2">
      <c r="B28" s="59" t="s">
        <v>165</v>
      </c>
      <c r="C28" s="226" t="s">
        <v>221</v>
      </c>
      <c r="D28" s="130">
        <v>93590</v>
      </c>
      <c r="E28" s="189" t="s">
        <v>91</v>
      </c>
      <c r="F28" s="94">
        <f>'Rua 1'!F28+'Rua 2'!F28+'Rua 3'!F28+'Rua 4'!F28+'Rua 5'!F28+'Rua 6'!F28+'Rua 7'!F28+'Rua Local 1'!F28+'Rua B'!F28</f>
        <v>658368</v>
      </c>
      <c r="G28" s="108">
        <v>0.76</v>
      </c>
      <c r="H28" s="86"/>
      <c r="I28" s="77"/>
      <c r="J28" s="9"/>
      <c r="K28" s="129"/>
    </row>
    <row r="29" spans="2:12" ht="14.25" x14ac:dyDescent="0.2">
      <c r="B29" s="59" t="s">
        <v>215</v>
      </c>
      <c r="C29" s="283" t="s">
        <v>166</v>
      </c>
      <c r="D29" s="130">
        <v>96396</v>
      </c>
      <c r="E29" s="130" t="s">
        <v>29</v>
      </c>
      <c r="F29" s="94">
        <f>'Rua 1'!F29+'Rua 2'!F29+'Rua 3'!F29+'Rua 4'!F29+'Rua 5'!F29+'Rua 6'!F29+'Rua 7'!F29+'Rua Local 1'!F29+'Rua B'!F29</f>
        <v>6467</v>
      </c>
      <c r="G29" s="108">
        <v>84.3</v>
      </c>
      <c r="H29" s="86"/>
      <c r="I29" s="198"/>
      <c r="J29" s="274"/>
      <c r="K29" s="129"/>
    </row>
    <row r="30" spans="2:12" ht="14.25" x14ac:dyDescent="0.2">
      <c r="B30" s="59" t="s">
        <v>220</v>
      </c>
      <c r="C30" s="226" t="s">
        <v>216</v>
      </c>
      <c r="D30" s="130">
        <v>83356</v>
      </c>
      <c r="E30" s="189" t="s">
        <v>91</v>
      </c>
      <c r="F30" s="94">
        <f>'Rua 1'!F30+'Rua 2'!F30+'Rua 3'!F30+'Rua 4'!F30+'Rua 5'!F30+'Rua 6'!F30+'Rua 7'!F30+'Rua Local 1'!F30+'Rua B'!F30</f>
        <v>504426</v>
      </c>
      <c r="G30" s="174">
        <v>0.75</v>
      </c>
      <c r="H30" s="86"/>
      <c r="I30" s="198"/>
      <c r="J30" s="9"/>
      <c r="K30" s="129"/>
    </row>
    <row r="31" spans="2:12" s="9" customFormat="1" ht="15" x14ac:dyDescent="0.25">
      <c r="B31" s="55" t="s">
        <v>28</v>
      </c>
      <c r="C31" s="56" t="s">
        <v>57</v>
      </c>
      <c r="D31" s="204"/>
      <c r="E31" s="204"/>
      <c r="F31" s="94"/>
      <c r="G31" s="290"/>
      <c r="H31" s="86"/>
      <c r="I31" s="176"/>
      <c r="K31" s="129"/>
    </row>
    <row r="32" spans="2:12" ht="42.75" x14ac:dyDescent="0.2">
      <c r="B32" s="59" t="s">
        <v>59</v>
      </c>
      <c r="C32" s="166" t="s">
        <v>167</v>
      </c>
      <c r="D32" s="131">
        <v>92405</v>
      </c>
      <c r="E32" s="131" t="s">
        <v>16</v>
      </c>
      <c r="F32" s="94">
        <f>'Rua 1'!F32+'Rua 2'!F32+'Rua 3'!F32+'Rua 4'!F32+'Rua 5'!F32+'Rua 6'!F32+'Rua 7'!F32+'Rua Local 1'!F32+'Rua B'!F32</f>
        <v>32985</v>
      </c>
      <c r="G32" s="291">
        <v>45.79</v>
      </c>
      <c r="H32" s="86"/>
      <c r="I32" s="77"/>
      <c r="J32" s="214"/>
      <c r="K32" s="129"/>
    </row>
    <row r="33" spans="2:15" ht="15" x14ac:dyDescent="0.25">
      <c r="B33" s="55" t="s">
        <v>113</v>
      </c>
      <c r="C33" s="56" t="s">
        <v>209</v>
      </c>
      <c r="D33" s="131"/>
      <c r="E33" s="131"/>
      <c r="F33" s="94"/>
      <c r="G33" s="292"/>
      <c r="H33" s="86"/>
      <c r="I33" s="77"/>
      <c r="J33" s="214"/>
      <c r="K33" s="129"/>
    </row>
    <row r="34" spans="2:15" ht="14.25" x14ac:dyDescent="0.2">
      <c r="B34" s="59" t="s">
        <v>114</v>
      </c>
      <c r="C34" s="225" t="s">
        <v>210</v>
      </c>
      <c r="D34" s="131">
        <v>96401</v>
      </c>
      <c r="E34" s="131" t="s">
        <v>16</v>
      </c>
      <c r="F34" s="94">
        <f>'Rua 1'!F34+'Rua 2'!F34+'Rua 3'!F34+'Rua 4'!F34+'Rua 5'!F34+'Rua 6'!F34+'Rua 7'!F34+'Rua Local 1'!F34+'Rua B'!F34</f>
        <v>10175</v>
      </c>
      <c r="G34" s="291">
        <v>4.42</v>
      </c>
      <c r="H34" s="86"/>
      <c r="I34" s="77"/>
      <c r="J34" s="275"/>
      <c r="K34" s="129"/>
    </row>
    <row r="35" spans="2:15" ht="28.5" x14ac:dyDescent="0.2">
      <c r="B35" s="59" t="s">
        <v>115</v>
      </c>
      <c r="C35" s="225" t="s">
        <v>227</v>
      </c>
      <c r="D35" s="131">
        <v>95998</v>
      </c>
      <c r="E35" s="131" t="s">
        <v>29</v>
      </c>
      <c r="F35" s="94">
        <f>'Rua 1'!F35+'Rua 2'!F35+'Rua 3'!F35+'Rua 4'!F35+'Rua 5'!F35+'Rua 6'!F35+'Rua 7'!F35+'Rua Local 1'!F35+'Rua B'!F35</f>
        <v>611</v>
      </c>
      <c r="G35" s="291">
        <v>884.46</v>
      </c>
      <c r="H35" s="86"/>
      <c r="I35" s="77"/>
      <c r="J35" s="214"/>
      <c r="K35" s="129"/>
    </row>
    <row r="36" spans="2:15" ht="42.75" x14ac:dyDescent="0.2">
      <c r="B36" s="59" t="s">
        <v>207</v>
      </c>
      <c r="C36" s="225" t="s">
        <v>226</v>
      </c>
      <c r="D36" s="242">
        <v>95990</v>
      </c>
      <c r="E36" s="242" t="s">
        <v>29</v>
      </c>
      <c r="F36" s="94">
        <f>'Rua 1'!F36+'Rua 2'!F36+'Rua 3'!F36+'Rua 4'!F36+'Rua 5'!F36+'Rua 6'!F36+'Rua 7'!F36+'Rua Local 1'!F36+'Rua B'!F36</f>
        <v>432</v>
      </c>
      <c r="G36" s="291">
        <v>993.12</v>
      </c>
      <c r="H36" s="86"/>
      <c r="I36" s="77"/>
      <c r="J36" s="214"/>
      <c r="K36" s="246"/>
    </row>
    <row r="37" spans="2:15" ht="14.25" x14ac:dyDescent="0.2">
      <c r="B37" s="59" t="s">
        <v>225</v>
      </c>
      <c r="C37" s="239" t="s">
        <v>188</v>
      </c>
      <c r="D37" s="240">
        <v>93590</v>
      </c>
      <c r="E37" s="241" t="s">
        <v>91</v>
      </c>
      <c r="F37" s="94">
        <f>'Rua 1'!F37+'Rua 2'!F37+'Rua 3'!F37+'Rua 4'!F37+'Rua 5'!F37+'Rua 6'!F37+'Rua 7'!F37+'Rua Local 1'!F37+'Rua B'!F37</f>
        <v>81354</v>
      </c>
      <c r="G37" s="291">
        <v>0.76</v>
      </c>
      <c r="H37" s="86"/>
      <c r="I37" s="77"/>
      <c r="J37" s="214"/>
      <c r="K37" s="129"/>
    </row>
    <row r="38" spans="2:15" ht="15" x14ac:dyDescent="0.25">
      <c r="B38" s="43" t="s">
        <v>155</v>
      </c>
      <c r="C38" s="38" t="s">
        <v>58</v>
      </c>
      <c r="D38" s="155"/>
      <c r="E38" s="155"/>
      <c r="F38" s="94"/>
      <c r="G38" s="155"/>
      <c r="H38" s="86"/>
      <c r="I38" s="176"/>
      <c r="K38" s="129"/>
    </row>
    <row r="39" spans="2:15" ht="27.75" customHeight="1" x14ac:dyDescent="0.2">
      <c r="B39" s="59" t="s">
        <v>157</v>
      </c>
      <c r="C39" s="65" t="s">
        <v>168</v>
      </c>
      <c r="D39" s="189">
        <v>94273</v>
      </c>
      <c r="E39" s="131" t="s">
        <v>17</v>
      </c>
      <c r="F39" s="94">
        <f>'Rua 1'!F39+'Rua 2'!F39+'Rua 3'!F39+'Rua 4'!F39+'Rua 5'!F39+'Rua 6'!F39+'Rua 7'!F39+'Rua Local 1'!F39+'Rua B'!F39</f>
        <v>10915</v>
      </c>
      <c r="G39" s="94">
        <v>34.659999999999997</v>
      </c>
      <c r="H39" s="86"/>
      <c r="I39" s="77"/>
      <c r="K39" s="129"/>
    </row>
    <row r="40" spans="2:15" ht="27.75" customHeight="1" x14ac:dyDescent="0.2">
      <c r="B40" s="59" t="s">
        <v>158</v>
      </c>
      <c r="C40" s="65" t="s">
        <v>219</v>
      </c>
      <c r="D40" s="189">
        <v>94275</v>
      </c>
      <c r="E40" s="131" t="s">
        <v>17</v>
      </c>
      <c r="F40" s="94">
        <f>'Rua 1'!F40+'Rua 2'!F40+'Rua 3'!F40+'Rua 4'!F40+'Rua 5'!F40+'Rua 6'!F40+'Rua 7'!F40+'Rua Local 1'!F40+'Rua B'!F40</f>
        <v>2670</v>
      </c>
      <c r="G40" s="94">
        <v>33.17</v>
      </c>
      <c r="H40" s="86"/>
      <c r="I40" s="77"/>
      <c r="K40" s="129"/>
    </row>
    <row r="41" spans="2:15" ht="28.5" x14ac:dyDescent="0.2">
      <c r="B41" s="59" t="s">
        <v>159</v>
      </c>
      <c r="C41" s="65" t="s">
        <v>105</v>
      </c>
      <c r="D41" s="189" t="s">
        <v>169</v>
      </c>
      <c r="E41" s="60" t="s">
        <v>17</v>
      </c>
      <c r="F41" s="94">
        <f>'Rua 1'!F41+'Rua 2'!F41+'Rua 3'!F41+'Rua 4'!F41+'Rua 5'!F41+'Rua 6'!F41+'Rua 7'!F41+'Rua Local 1'!F41+'Rua B'!F41</f>
        <v>13585</v>
      </c>
      <c r="G41" s="94">
        <v>5.0199999999999996</v>
      </c>
      <c r="H41" s="86"/>
      <c r="I41" s="77"/>
      <c r="K41" s="129"/>
    </row>
    <row r="42" spans="2:15" ht="15" x14ac:dyDescent="0.25">
      <c r="B42" s="43" t="s">
        <v>211</v>
      </c>
      <c r="C42" s="38" t="s">
        <v>156</v>
      </c>
      <c r="D42" s="206"/>
      <c r="E42" s="207"/>
      <c r="F42" s="94"/>
      <c r="G42" s="174"/>
      <c r="H42" s="86"/>
      <c r="I42" s="198"/>
      <c r="K42" s="129"/>
      <c r="L42" s="126"/>
      <c r="M42" s="126"/>
      <c r="N42" s="126"/>
      <c r="O42" s="126"/>
    </row>
    <row r="43" spans="2:15" ht="14.25" x14ac:dyDescent="0.2">
      <c r="B43" s="44" t="s">
        <v>212</v>
      </c>
      <c r="C43" s="194" t="s">
        <v>56</v>
      </c>
      <c r="D43" s="195">
        <v>72961</v>
      </c>
      <c r="E43" s="195" t="s">
        <v>16</v>
      </c>
      <c r="F43" s="94">
        <f>'Rua 1'!F43+'Rua 2'!F43+'Rua 3'!F43+'Rua 4'!F43+'Rua 5'!F43+'Rua 6'!F43+'Rua 7'!F43+'Rua Local 1'!F43+'Rua B'!F43</f>
        <v>6025</v>
      </c>
      <c r="G43" s="293">
        <v>1.22</v>
      </c>
      <c r="H43" s="86"/>
      <c r="I43" s="33"/>
      <c r="K43" s="129"/>
      <c r="L43" s="126"/>
      <c r="M43" s="126"/>
      <c r="N43" s="126"/>
      <c r="O43" s="126"/>
    </row>
    <row r="44" spans="2:15" ht="14.25" x14ac:dyDescent="0.2">
      <c r="B44" s="44" t="s">
        <v>213</v>
      </c>
      <c r="C44" s="186" t="s">
        <v>170</v>
      </c>
      <c r="D44" s="187">
        <v>83668</v>
      </c>
      <c r="E44" s="187" t="s">
        <v>29</v>
      </c>
      <c r="F44" s="94">
        <f>'Rua 1'!F44+'Rua 2'!F44+'Rua 3'!F44+'Rua 4'!F44+'Rua 5'!F44+'Rua 6'!F44+'Rua 7'!F44+'Rua Local 1'!F44+'Rua B'!F44</f>
        <v>302</v>
      </c>
      <c r="G44" s="130">
        <v>85.89</v>
      </c>
      <c r="H44" s="86"/>
      <c r="I44" s="184"/>
      <c r="K44" s="315"/>
      <c r="L44" s="316"/>
      <c r="M44" s="126"/>
      <c r="N44" s="126"/>
      <c r="O44" s="126"/>
    </row>
    <row r="45" spans="2:15" ht="28.5" x14ac:dyDescent="0.2">
      <c r="B45" s="181" t="s">
        <v>214</v>
      </c>
      <c r="C45" s="221" t="s">
        <v>194</v>
      </c>
      <c r="D45" s="222">
        <v>68333</v>
      </c>
      <c r="E45" s="222" t="s">
        <v>16</v>
      </c>
      <c r="F45" s="94">
        <f>'Rua 1'!F45+'Rua 2'!F45+'Rua 3'!F45+'Rua 4'!F45+'Rua 5'!F45+'Rua 6'!F45+'Rua 7'!F45+'Rua Local 1'!F45+'Rua B'!F45</f>
        <v>6025</v>
      </c>
      <c r="G45" s="294">
        <v>42.69</v>
      </c>
      <c r="H45" s="86"/>
      <c r="I45" s="191"/>
      <c r="K45" s="315"/>
      <c r="L45" s="316"/>
      <c r="M45" s="126"/>
      <c r="N45" s="126"/>
      <c r="O45" s="126"/>
    </row>
    <row r="46" spans="2:15" ht="15" x14ac:dyDescent="0.2">
      <c r="B46" s="278" t="s">
        <v>273</v>
      </c>
      <c r="C46" s="277" t="s">
        <v>272</v>
      </c>
      <c r="D46" s="188"/>
      <c r="E46" s="188"/>
      <c r="F46" s="94">
        <f>'Rua 1'!F46+'Rua 2'!F46+'Rua 3'!F46+'Rua 4'!F46+'Rua 5'!F46+'Rua 6'!F46+'Rua 7'!F46+'Rua Local 1'!F46+'Rua B'!F46</f>
        <v>0</v>
      </c>
      <c r="G46" s="295"/>
      <c r="H46" s="86"/>
      <c r="I46" s="282"/>
      <c r="K46" s="129"/>
      <c r="L46" s="126"/>
      <c r="M46" s="126"/>
      <c r="N46" s="126"/>
      <c r="O46" s="126"/>
    </row>
    <row r="47" spans="2:15" ht="17.25" customHeight="1" x14ac:dyDescent="0.2">
      <c r="B47" s="59" t="s">
        <v>275</v>
      </c>
      <c r="C47" s="166" t="s">
        <v>274</v>
      </c>
      <c r="D47" s="188" t="s">
        <v>276</v>
      </c>
      <c r="E47" s="188" t="s">
        <v>16</v>
      </c>
      <c r="F47" s="94">
        <f>'Rua 1'!F47+'Rua 2'!F47+'Rua 3'!F47+'Rua 4'!F47+'Rua 5'!F47+'Rua 6'!F47+'Rua 7'!F47+'Rua Local 1'!F47+'Rua B'!F47</f>
        <v>600</v>
      </c>
      <c r="G47" s="108">
        <v>171.72</v>
      </c>
      <c r="H47" s="86"/>
      <c r="I47" s="191"/>
      <c r="K47" s="314"/>
    </row>
    <row r="48" spans="2:15" ht="15" thickBot="1" x14ac:dyDescent="0.25">
      <c r="B48" s="281" t="s">
        <v>290</v>
      </c>
      <c r="C48" s="199" t="s">
        <v>291</v>
      </c>
      <c r="D48" s="188" t="s">
        <v>350</v>
      </c>
      <c r="E48" s="200" t="s">
        <v>17</v>
      </c>
      <c r="F48" s="94">
        <f>'Rua 1'!F48+'Rua 2'!F48+'Rua 3'!F48+'Rua 4'!F48+'Rua 5'!F48+'Rua 6'!F48+'Rua 7'!F48+'Rua Local 1'!F48+'Rua B'!F48</f>
        <v>45</v>
      </c>
      <c r="G48" s="440">
        <v>9.0299999999999994</v>
      </c>
      <c r="H48" s="86"/>
      <c r="I48" s="191"/>
      <c r="K48" s="129"/>
    </row>
    <row r="49" spans="2:12" ht="15.75" thickBot="1" x14ac:dyDescent="0.3">
      <c r="B49" s="501" t="s">
        <v>60</v>
      </c>
      <c r="C49" s="502"/>
      <c r="D49" s="502"/>
      <c r="E49" s="502"/>
      <c r="F49" s="502"/>
      <c r="G49" s="502"/>
      <c r="H49" s="503"/>
      <c r="I49" s="299">
        <f>SUM(I21:I48)</f>
        <v>0</v>
      </c>
      <c r="J49" s="6"/>
      <c r="K49" s="244"/>
      <c r="L49" s="245"/>
    </row>
    <row r="50" spans="2:12" ht="15.75" thickBot="1" x14ac:dyDescent="0.3">
      <c r="B50" s="78" t="s">
        <v>31</v>
      </c>
      <c r="C50" s="79" t="s">
        <v>61</v>
      </c>
      <c r="D50" s="79"/>
      <c r="E50" s="79"/>
      <c r="F50" s="79"/>
      <c r="G50" s="79"/>
      <c r="H50" s="79"/>
      <c r="I50" s="80"/>
      <c r="K50" s="5"/>
    </row>
    <row r="51" spans="2:12" ht="15" x14ac:dyDescent="0.25">
      <c r="B51" s="69" t="s">
        <v>32</v>
      </c>
      <c r="C51" s="495" t="s">
        <v>116</v>
      </c>
      <c r="D51" s="496"/>
      <c r="E51" s="496"/>
      <c r="F51" s="496"/>
      <c r="G51" s="496"/>
      <c r="H51" s="496"/>
      <c r="I51" s="497"/>
      <c r="K51" s="5"/>
    </row>
    <row r="52" spans="2:12" ht="14.25" x14ac:dyDescent="0.2">
      <c r="B52" s="70" t="s">
        <v>62</v>
      </c>
      <c r="C52" s="84" t="s">
        <v>117</v>
      </c>
      <c r="D52" s="146">
        <v>85323</v>
      </c>
      <c r="E52" s="130" t="s">
        <v>17</v>
      </c>
      <c r="F52" s="94">
        <f>'Rua 1'!F52+'Rua 2'!F52+'Rua 3'!F52+'Rua 4'!F52+'Rua 5'!F52+'Rua 6'!F52+'Rua 7'!F52+'Rua Local 1'!F52+'Rua B'!F52</f>
        <v>4362</v>
      </c>
      <c r="G52" s="94">
        <v>1.88</v>
      </c>
      <c r="H52" s="86"/>
      <c r="I52" s="77"/>
      <c r="K52" s="5"/>
    </row>
    <row r="53" spans="2:12" ht="15" x14ac:dyDescent="0.25">
      <c r="B53" s="41" t="s">
        <v>33</v>
      </c>
      <c r="C53" s="42" t="s">
        <v>21</v>
      </c>
      <c r="D53" s="107"/>
      <c r="E53" s="155"/>
      <c r="F53" s="94"/>
      <c r="G53" s="155"/>
      <c r="H53" s="177"/>
      <c r="I53" s="176"/>
      <c r="K53" s="5"/>
    </row>
    <row r="54" spans="2:12" ht="14.25" x14ac:dyDescent="0.2">
      <c r="B54" s="34" t="s">
        <v>64</v>
      </c>
      <c r="C54" s="84" t="s">
        <v>23</v>
      </c>
      <c r="D54" s="146">
        <v>90085</v>
      </c>
      <c r="E54" s="130" t="s">
        <v>29</v>
      </c>
      <c r="F54" s="94">
        <f>'Rua 1'!F54+'Rua 2'!F54+'Rua 3'!F54+'Rua 4'!F54+'Rua 5'!F54+'Rua 6'!F54+'Rua 7'!F54+'Rua Local 1'!F54+'Rua B'!F54</f>
        <v>16560</v>
      </c>
      <c r="G54" s="94">
        <v>7.09</v>
      </c>
      <c r="H54" s="86"/>
      <c r="I54" s="77"/>
      <c r="K54" s="5"/>
    </row>
    <row r="55" spans="2:12" ht="15" x14ac:dyDescent="0.25">
      <c r="B55" s="43" t="s">
        <v>65</v>
      </c>
      <c r="C55" s="38" t="s">
        <v>63</v>
      </c>
      <c r="D55" s="155"/>
      <c r="E55" s="155"/>
      <c r="F55" s="94"/>
      <c r="G55" s="435"/>
      <c r="H55" s="177"/>
      <c r="I55" s="176"/>
      <c r="K55" s="5"/>
    </row>
    <row r="56" spans="2:12" ht="14.25" x14ac:dyDescent="0.2">
      <c r="B56" s="34" t="s">
        <v>67</v>
      </c>
      <c r="C56" s="84" t="s">
        <v>24</v>
      </c>
      <c r="D56" s="146" t="s">
        <v>92</v>
      </c>
      <c r="E56" s="208" t="s">
        <v>16</v>
      </c>
      <c r="F56" s="94">
        <f>'Rua 1'!F56+'Rua 2'!F56+'Rua 3'!F56+'Rua 4'!F56+'Rua 5'!F56+'Rua 6'!F56+'Rua 7'!F56+'Rua Local 1'!F56+'Rua B'!F56</f>
        <v>4545</v>
      </c>
      <c r="G56" s="94">
        <v>36.85</v>
      </c>
      <c r="H56" s="86"/>
      <c r="I56" s="77"/>
      <c r="K56" s="5"/>
    </row>
    <row r="57" spans="2:12" ht="15" x14ac:dyDescent="0.25">
      <c r="B57" s="43" t="s">
        <v>68</v>
      </c>
      <c r="C57" s="38" t="s">
        <v>66</v>
      </c>
      <c r="D57" s="155"/>
      <c r="E57" s="155"/>
      <c r="F57" s="94"/>
      <c r="G57" s="435"/>
      <c r="H57" s="175"/>
      <c r="I57" s="176"/>
      <c r="K57" s="5"/>
    </row>
    <row r="58" spans="2:12" ht="14.25" x14ac:dyDescent="0.2">
      <c r="B58" s="34" t="s">
        <v>70</v>
      </c>
      <c r="C58" s="84" t="s">
        <v>25</v>
      </c>
      <c r="D58" s="146">
        <v>93379</v>
      </c>
      <c r="E58" s="130" t="s">
        <v>29</v>
      </c>
      <c r="F58" s="94">
        <f>'Rua 1'!F58+'Rua 2'!F58+'Rua 3'!F58+'Rua 4'!F58+'Rua 5'!F58+'Rua 6'!F58+'Rua 7'!F58+'Rua Local 1'!F58+'Rua B'!F58</f>
        <v>13540</v>
      </c>
      <c r="G58" s="94">
        <v>12.77</v>
      </c>
      <c r="H58" s="86"/>
      <c r="I58" s="77"/>
      <c r="K58" s="5"/>
    </row>
    <row r="59" spans="2:12" ht="28.5" x14ac:dyDescent="0.2">
      <c r="B59" s="59" t="s">
        <v>118</v>
      </c>
      <c r="C59" s="92" t="s">
        <v>171</v>
      </c>
      <c r="D59" s="146">
        <v>79482</v>
      </c>
      <c r="E59" s="189" t="s">
        <v>29</v>
      </c>
      <c r="F59" s="94">
        <f>'Rua 1'!F59+'Rua 2'!F59+'Rua 3'!F59+'Rua 4'!F59+'Rua 5'!F59+'Rua 6'!F59+'Rua 7'!F59+'Rua Local 1'!F59+'Rua B'!F59</f>
        <v>6771</v>
      </c>
      <c r="G59" s="94">
        <v>63.6</v>
      </c>
      <c r="H59" s="86"/>
      <c r="I59" s="77"/>
      <c r="K59" s="5"/>
    </row>
    <row r="60" spans="2:12" ht="15" x14ac:dyDescent="0.25">
      <c r="B60" s="43" t="s">
        <v>71</v>
      </c>
      <c r="C60" s="38" t="s">
        <v>69</v>
      </c>
      <c r="D60" s="155"/>
      <c r="E60" s="155"/>
      <c r="F60" s="94"/>
      <c r="G60" s="435"/>
      <c r="H60" s="177"/>
      <c r="I60" s="176"/>
      <c r="K60" s="5"/>
    </row>
    <row r="61" spans="2:12" ht="16.5" customHeight="1" x14ac:dyDescent="0.2">
      <c r="B61" s="59" t="s">
        <v>72</v>
      </c>
      <c r="C61" s="92" t="s">
        <v>93</v>
      </c>
      <c r="D61" s="146">
        <v>95875</v>
      </c>
      <c r="E61" s="189" t="s">
        <v>91</v>
      </c>
      <c r="F61" s="94">
        <f>'Rua 1'!F61+'Rua 2'!F61+'Rua 3'!F61+'Rua 4'!F61+'Rua 5'!F61+'Rua 6'!F61+'Rua 7'!F61+'Rua Local 1'!F61+'Rua B'!F61</f>
        <v>16277</v>
      </c>
      <c r="G61" s="94">
        <v>1.07</v>
      </c>
      <c r="H61" s="86"/>
      <c r="I61" s="77"/>
      <c r="J61" s="442"/>
      <c r="K61" s="5"/>
    </row>
    <row r="62" spans="2:12" ht="15" x14ac:dyDescent="0.25">
      <c r="B62" s="43" t="s">
        <v>73</v>
      </c>
      <c r="C62" s="38" t="s">
        <v>74</v>
      </c>
      <c r="D62" s="155"/>
      <c r="E62" s="155"/>
      <c r="F62" s="94"/>
      <c r="G62" s="435"/>
      <c r="H62" s="175"/>
      <c r="I62" s="178"/>
      <c r="K62" s="5"/>
    </row>
    <row r="63" spans="2:12" ht="15" x14ac:dyDescent="0.2">
      <c r="B63" s="34" t="s">
        <v>75</v>
      </c>
      <c r="C63" s="84" t="s">
        <v>140</v>
      </c>
      <c r="D63" s="209" t="s">
        <v>172</v>
      </c>
      <c r="E63" s="130" t="s">
        <v>17</v>
      </c>
      <c r="F63" s="94">
        <f>'Rua 1'!F63+'Rua 2'!F63+'Rua 3'!F63+'Rua 4'!F63+'Rua 5'!F63+'Rua 6'!F63+'Rua 7'!F63+'Rua Local 1'!F63+'Rua B'!F63</f>
        <v>808</v>
      </c>
      <c r="G63" s="436">
        <v>78.22</v>
      </c>
      <c r="H63" s="86"/>
      <c r="I63" s="77"/>
      <c r="K63" s="5"/>
    </row>
    <row r="64" spans="2:12" ht="15" x14ac:dyDescent="0.2">
      <c r="B64" s="34" t="s">
        <v>76</v>
      </c>
      <c r="C64" s="84" t="s">
        <v>97</v>
      </c>
      <c r="D64" s="146">
        <v>92835</v>
      </c>
      <c r="E64" s="130" t="s">
        <v>17</v>
      </c>
      <c r="F64" s="94">
        <f>'Rua 1'!F64+'Rua 2'!F64+'Rua 3'!F64+'Rua 4'!F64+'Rua 5'!F64+'Rua 6'!F64+'Rua 7'!F64+'Rua Local 1'!F64+'Rua B'!F64</f>
        <v>1062</v>
      </c>
      <c r="G64" s="94">
        <v>164.96</v>
      </c>
      <c r="H64" s="86"/>
      <c r="I64" s="77"/>
      <c r="K64" s="5"/>
    </row>
    <row r="65" spans="2:11" ht="15" x14ac:dyDescent="0.2">
      <c r="B65" s="34" t="s">
        <v>123</v>
      </c>
      <c r="C65" s="84" t="s">
        <v>121</v>
      </c>
      <c r="D65" s="146" t="s">
        <v>173</v>
      </c>
      <c r="E65" s="130" t="s">
        <v>17</v>
      </c>
      <c r="F65" s="94">
        <f>'Rua 1'!F65+'Rua 2'!F65+'Rua 3'!F65+'Rua 4'!F65+'Rua 5'!F65+'Rua 6'!F65+'Rua 7'!F65+'Rua Local 1'!F65+'Rua B'!F65</f>
        <v>1420</v>
      </c>
      <c r="G65" s="94">
        <v>138.88</v>
      </c>
      <c r="H65" s="86"/>
      <c r="I65" s="77"/>
      <c r="K65" s="164"/>
    </row>
    <row r="66" spans="2:11" ht="15" x14ac:dyDescent="0.2">
      <c r="B66" s="34" t="s">
        <v>139</v>
      </c>
      <c r="C66" s="84" t="s">
        <v>98</v>
      </c>
      <c r="D66" s="146">
        <v>92839</v>
      </c>
      <c r="E66" s="130" t="s">
        <v>17</v>
      </c>
      <c r="F66" s="94">
        <f>'Rua 1'!F66+'Rua 2'!F66+'Rua 3'!F66+'Rua 4'!F66+'Rua 5'!F66+'Rua 6'!F66+'Rua 7'!F66+'Rua Local 1'!F66+'Rua B'!F66</f>
        <v>397</v>
      </c>
      <c r="G66" s="94">
        <v>274.54000000000002</v>
      </c>
      <c r="H66" s="86"/>
      <c r="I66" s="77"/>
      <c r="K66" s="164"/>
    </row>
    <row r="67" spans="2:11" ht="15" x14ac:dyDescent="0.2">
      <c r="B67" s="34" t="s">
        <v>174</v>
      </c>
      <c r="C67" s="84" t="s">
        <v>177</v>
      </c>
      <c r="D67" s="146" t="s">
        <v>180</v>
      </c>
      <c r="E67" s="130" t="s">
        <v>17</v>
      </c>
      <c r="F67" s="94">
        <f>'Rua 1'!F67+'Rua 2'!F67+'Rua 3'!F67+'Rua 4'!F67+'Rua 5'!F67+'Rua 6'!F67+'Rua 7'!F67+'Rua Local 1'!F67+'Rua B'!F67</f>
        <v>0</v>
      </c>
      <c r="G67" s="108">
        <v>340.51</v>
      </c>
      <c r="H67" s="86"/>
      <c r="I67" s="77"/>
      <c r="K67" s="164"/>
    </row>
    <row r="68" spans="2:11" ht="15" x14ac:dyDescent="0.2">
      <c r="B68" s="34" t="s">
        <v>175</v>
      </c>
      <c r="C68" s="84" t="s">
        <v>178</v>
      </c>
      <c r="D68" s="146">
        <v>92847</v>
      </c>
      <c r="E68" s="130" t="s">
        <v>17</v>
      </c>
      <c r="F68" s="94">
        <f>'Rua 1'!F68+'Rua 2'!F68+'Rua 3'!F68+'Rua 4'!F68+'Rua 5'!F68+'Rua 6'!F68+'Rua 7'!F68+'Rua Local 1'!F68+'Rua B'!F68</f>
        <v>580</v>
      </c>
      <c r="G68" s="108">
        <v>553.1</v>
      </c>
      <c r="H68" s="86"/>
      <c r="I68" s="77"/>
      <c r="K68" s="164"/>
    </row>
    <row r="69" spans="2:11" ht="14.25" x14ac:dyDescent="0.2">
      <c r="B69" s="34" t="s">
        <v>176</v>
      </c>
      <c r="C69" s="84" t="s">
        <v>179</v>
      </c>
      <c r="D69" s="146" t="s">
        <v>181</v>
      </c>
      <c r="E69" s="130" t="s">
        <v>17</v>
      </c>
      <c r="F69" s="94">
        <f>'Rua 1'!F69+'Rua 2'!F69+'Rua 3'!F69+'Rua 4'!F69+'Rua 5'!F69+'Rua 6'!F69+'Rua 7'!F69+'Rua Local 1'!F69+'Rua B'!F69</f>
        <v>95</v>
      </c>
      <c r="G69" s="108">
        <v>1733.16</v>
      </c>
      <c r="H69" s="86"/>
      <c r="I69" s="77"/>
      <c r="K69" s="164"/>
    </row>
    <row r="70" spans="2:11" ht="15" x14ac:dyDescent="0.25">
      <c r="B70" s="43" t="s">
        <v>77</v>
      </c>
      <c r="C70" s="38" t="s">
        <v>144</v>
      </c>
      <c r="D70" s="155"/>
      <c r="E70" s="155"/>
      <c r="F70" s="94"/>
      <c r="G70" s="435"/>
      <c r="H70" s="175"/>
      <c r="I70" s="178"/>
      <c r="K70" s="5"/>
    </row>
    <row r="71" spans="2:11" ht="14.25" x14ac:dyDescent="0.2">
      <c r="B71" s="34" t="s">
        <v>78</v>
      </c>
      <c r="C71" s="84" t="s">
        <v>145</v>
      </c>
      <c r="D71" s="130" t="s">
        <v>353</v>
      </c>
      <c r="E71" s="130" t="s">
        <v>30</v>
      </c>
      <c r="F71" s="94">
        <f>'Rua 1'!F71+'Rua 2'!F71+'Rua 3'!F71+'Rua 4'!F71+'Rua 5'!F71+'Rua 6'!F71+'Rua 7'!F71+'Rua Local 1'!F71+'Rua B'!F71</f>
        <v>123</v>
      </c>
      <c r="G71" s="94">
        <v>1389.87</v>
      </c>
      <c r="H71" s="86"/>
      <c r="I71" s="77"/>
      <c r="K71" s="5"/>
    </row>
    <row r="72" spans="2:11" ht="14.25" x14ac:dyDescent="0.2">
      <c r="B72" s="34" t="s">
        <v>79</v>
      </c>
      <c r="C72" s="84" t="s">
        <v>146</v>
      </c>
      <c r="D72" s="130" t="s">
        <v>354</v>
      </c>
      <c r="E72" s="130" t="s">
        <v>30</v>
      </c>
      <c r="F72" s="94">
        <f>'Rua 1'!F72+'Rua 2'!F72+'Rua 3'!F72+'Rua 4'!F72+'Rua 5'!F72+'Rua 6'!F72+'Rua 7'!F72+'Rua Local 1'!F72+'Rua B'!F72</f>
        <v>65</v>
      </c>
      <c r="G72" s="94">
        <v>1822.45</v>
      </c>
      <c r="H72" s="86"/>
      <c r="I72" s="77"/>
      <c r="K72" s="5"/>
    </row>
    <row r="73" spans="2:11" ht="14.25" x14ac:dyDescent="0.2">
      <c r="B73" s="34" t="s">
        <v>80</v>
      </c>
      <c r="C73" s="84" t="s">
        <v>182</v>
      </c>
      <c r="D73" s="130" t="s">
        <v>355</v>
      </c>
      <c r="E73" s="130" t="s">
        <v>30</v>
      </c>
      <c r="F73" s="94">
        <f>'Rua 1'!F73+'Rua 2'!F73+'Rua 3'!F73+'Rua 4'!F73+'Rua 5'!F73+'Rua 6'!F73+'Rua 7'!F73+'Rua Local 1'!F73+'Rua B'!F73</f>
        <v>0</v>
      </c>
      <c r="G73" s="94">
        <v>3751.02</v>
      </c>
      <c r="H73" s="86"/>
      <c r="I73" s="77"/>
      <c r="K73" s="5"/>
    </row>
    <row r="74" spans="2:11" ht="14.25" x14ac:dyDescent="0.2">
      <c r="B74" s="34" t="s">
        <v>81</v>
      </c>
      <c r="C74" s="84" t="s">
        <v>236</v>
      </c>
      <c r="D74" s="130" t="s">
        <v>356</v>
      </c>
      <c r="E74" s="130" t="s">
        <v>30</v>
      </c>
      <c r="F74" s="94">
        <f>'Rua 1'!F74+'Rua 2'!F74+'Rua 3'!F74+'Rua 4'!F74+'Rua 5'!F74+'Rua 6'!F74+'Rua 7'!F74+'Rua Local 1'!F74+'Rua B'!F74</f>
        <v>26</v>
      </c>
      <c r="G74" s="94">
        <v>4292.42</v>
      </c>
      <c r="H74" s="86"/>
      <c r="I74" s="77"/>
      <c r="K74" s="5"/>
    </row>
    <row r="75" spans="2:11" ht="14.25" x14ac:dyDescent="0.2">
      <c r="B75" s="34" t="s">
        <v>141</v>
      </c>
      <c r="C75" s="84" t="s">
        <v>208</v>
      </c>
      <c r="D75" s="130" t="s">
        <v>352</v>
      </c>
      <c r="E75" s="130" t="s">
        <v>30</v>
      </c>
      <c r="F75" s="94">
        <f>'Rua 1'!F75+'Rua 2'!F75+'Rua 3'!F75+'Rua 4'!F75+'Rua 5'!F75+'Rua 6'!F75+'Rua 7'!F75+'Rua Local 1'!F75+'Rua B'!F75</f>
        <v>1</v>
      </c>
      <c r="G75" s="94">
        <v>5152.4399999999996</v>
      </c>
      <c r="H75" s="86"/>
      <c r="I75" s="77"/>
      <c r="K75" s="5"/>
    </row>
    <row r="76" spans="2:11" ht="14.25" x14ac:dyDescent="0.2">
      <c r="B76" s="210" t="s">
        <v>142</v>
      </c>
      <c r="C76" s="186" t="s">
        <v>206</v>
      </c>
      <c r="D76" s="130" t="s">
        <v>351</v>
      </c>
      <c r="E76" s="130" t="s">
        <v>30</v>
      </c>
      <c r="F76" s="94">
        <f>'Rua 1'!F76+'Rua 2'!F76+'Rua 3'!F76+'Rua 4'!F76+'Rua 5'!F76+'Rua 6'!F76+'Rua 7'!F76+'Rua Local 1'!F76+'Rua B'!F76</f>
        <v>22</v>
      </c>
      <c r="G76" s="94">
        <v>4144.2</v>
      </c>
      <c r="H76" s="86"/>
      <c r="I76" s="77"/>
      <c r="K76" s="5"/>
    </row>
    <row r="77" spans="2:11" ht="14.25" x14ac:dyDescent="0.2">
      <c r="B77" s="210" t="s">
        <v>143</v>
      </c>
      <c r="C77" s="186" t="s">
        <v>235</v>
      </c>
      <c r="D77" s="130" t="s">
        <v>320</v>
      </c>
      <c r="E77" s="85" t="s">
        <v>30</v>
      </c>
      <c r="F77" s="94">
        <f>'Rua 1'!F77+'Rua 2'!F77+'Rua 3'!F77+'Rua 4'!F77+'Rua 5'!F77+'Rua 6'!F77+'Rua 7'!F77+'Rua Local 1'!F77+'Rua B'!F77</f>
        <v>1</v>
      </c>
      <c r="G77" s="94">
        <v>9191.25</v>
      </c>
      <c r="H77" s="86"/>
      <c r="I77" s="77"/>
      <c r="K77" s="5"/>
    </row>
    <row r="78" spans="2:11" ht="15" x14ac:dyDescent="0.2">
      <c r="B78" s="210" t="s">
        <v>185</v>
      </c>
      <c r="C78" s="84" t="s">
        <v>280</v>
      </c>
      <c r="D78" s="130" t="s">
        <v>315</v>
      </c>
      <c r="E78" s="85" t="s">
        <v>30</v>
      </c>
      <c r="F78" s="94">
        <f>'Rua 1'!F78+'Rua 2'!F78+'Rua 3'!F78+'Rua 4'!F78+'Rua 5'!F78+'Rua 6'!F78+'Rua 7'!F78+'Rua Local 1'!F78+'Rua B'!F78</f>
        <v>1</v>
      </c>
      <c r="G78" s="94">
        <v>1413.36</v>
      </c>
      <c r="H78" s="86"/>
      <c r="I78" s="77"/>
      <c r="K78" s="5"/>
    </row>
    <row r="79" spans="2:11" ht="15" x14ac:dyDescent="0.2">
      <c r="B79" s="210" t="s">
        <v>234</v>
      </c>
      <c r="C79" s="84" t="s">
        <v>183</v>
      </c>
      <c r="D79" s="130" t="s">
        <v>184</v>
      </c>
      <c r="E79" s="130" t="s">
        <v>30</v>
      </c>
      <c r="F79" s="94">
        <f>'Rua 1'!F79+'Rua 2'!F79+'Rua 3'!F79+'Rua 4'!F79+'Rua 5'!F79+'Rua 6'!F79+'Rua 7'!F79+'Rua Local 1'!F79+'Rua B'!F79</f>
        <v>8</v>
      </c>
      <c r="G79" s="438">
        <v>2295.85</v>
      </c>
      <c r="H79" s="86"/>
      <c r="I79" s="77"/>
      <c r="K79" s="5"/>
    </row>
    <row r="80" spans="2:11" ht="14.25" x14ac:dyDescent="0.2">
      <c r="B80" s="210" t="s">
        <v>340</v>
      </c>
      <c r="C80" s="84" t="s">
        <v>341</v>
      </c>
      <c r="D80" s="130" t="s">
        <v>342</v>
      </c>
      <c r="E80" s="130" t="s">
        <v>30</v>
      </c>
      <c r="F80" s="94">
        <f>'Rua 1'!F80+'Rua 2'!F80+'Rua 3'!F80+'Rua 4'!F80+'Rua 5'!F80+'Rua 6'!F80+'Rua 7'!F80+'Rua Local 1'!F80+'Rua B'!F80</f>
        <v>2</v>
      </c>
      <c r="G80" s="438">
        <v>3670.78</v>
      </c>
      <c r="H80" s="86"/>
      <c r="I80" s="77"/>
      <c r="K80" s="5"/>
    </row>
    <row r="81" spans="2:12" ht="15" x14ac:dyDescent="0.25">
      <c r="B81" s="43" t="s">
        <v>82</v>
      </c>
      <c r="C81" s="38" t="s">
        <v>197</v>
      </c>
      <c r="D81" s="205"/>
      <c r="E81" s="205"/>
      <c r="F81" s="94"/>
      <c r="G81" s="437"/>
      <c r="H81" s="175"/>
      <c r="I81" s="176"/>
      <c r="K81" s="5"/>
    </row>
    <row r="82" spans="2:12" ht="14.25" x14ac:dyDescent="0.2">
      <c r="B82" s="34" t="s">
        <v>84</v>
      </c>
      <c r="C82" s="110" t="s">
        <v>198</v>
      </c>
      <c r="D82" s="130" t="s">
        <v>199</v>
      </c>
      <c r="E82" s="130" t="s">
        <v>29</v>
      </c>
      <c r="F82" s="94">
        <f>'Rua 1'!F82+'Rua 2'!F82+'Rua 3'!F82+'Rua 4'!F82+'Rua 5'!F82+'Rua 6'!F82+'Rua 7'!F82+'Rua Local 1'!F82+'Rua B'!F82</f>
        <v>241</v>
      </c>
      <c r="G82" s="438">
        <v>69.540000000000006</v>
      </c>
      <c r="H82" s="86"/>
      <c r="I82" s="77"/>
      <c r="K82" s="5"/>
    </row>
    <row r="83" spans="2:12" ht="14.25" x14ac:dyDescent="0.2">
      <c r="B83" s="34" t="s">
        <v>94</v>
      </c>
      <c r="C83" s="235" t="s">
        <v>218</v>
      </c>
      <c r="D83" s="130">
        <v>83356</v>
      </c>
      <c r="E83" s="68" t="s">
        <v>91</v>
      </c>
      <c r="F83" s="94">
        <f>'Rua 1'!F83+'Rua 2'!F83+'Rua 3'!F83+'Rua 4'!F83+'Rua 5'!F83+'Rua 6'!F83+'Rua 7'!F83+'Rua Local 1'!F83+'Rua B'!F83</f>
        <v>18798</v>
      </c>
      <c r="G83" s="437">
        <v>0.75</v>
      </c>
      <c r="H83" s="86"/>
      <c r="I83" s="77"/>
      <c r="K83" s="5"/>
    </row>
    <row r="84" spans="2:12" ht="15" x14ac:dyDescent="0.25">
      <c r="B84" s="43" t="s">
        <v>189</v>
      </c>
      <c r="C84" s="38" t="s">
        <v>83</v>
      </c>
      <c r="D84" s="167"/>
      <c r="E84" s="155"/>
      <c r="F84" s="94"/>
      <c r="G84" s="435"/>
      <c r="H84" s="175"/>
      <c r="I84" s="176"/>
      <c r="K84" s="5"/>
    </row>
    <row r="85" spans="2:12" ht="14.25" x14ac:dyDescent="0.2">
      <c r="B85" s="34" t="s">
        <v>190</v>
      </c>
      <c r="C85" s="110" t="s">
        <v>90</v>
      </c>
      <c r="D85" s="238" t="s">
        <v>186</v>
      </c>
      <c r="E85" s="67" t="s">
        <v>2</v>
      </c>
      <c r="F85" s="94">
        <f>'Rua 1'!F85+'Rua 2'!F85+'Rua 3'!F85+'Rua 4'!F85+'Rua 5'!F85+'Rua 6'!F85+'Rua 7'!F85+'Rua Local 1'!F85+'Rua B'!F85</f>
        <v>249</v>
      </c>
      <c r="G85" s="94">
        <v>269.89</v>
      </c>
      <c r="H85" s="86"/>
      <c r="I85" s="77"/>
      <c r="K85" s="5"/>
    </row>
    <row r="86" spans="2:12" ht="14.25" x14ac:dyDescent="0.2">
      <c r="B86" s="34" t="s">
        <v>191</v>
      </c>
      <c r="C86" s="111" t="s">
        <v>87</v>
      </c>
      <c r="D86" s="208" t="s">
        <v>187</v>
      </c>
      <c r="E86" s="68" t="s">
        <v>17</v>
      </c>
      <c r="F86" s="94">
        <f>'Rua 1'!F86+'Rua 2'!F86+'Rua 3'!F86+'Rua 4'!F86+'Rua 5'!F86+'Rua 6'!F86+'Rua 7'!F86+'Rua Local 1'!F86+'Rua B'!F86</f>
        <v>4362</v>
      </c>
      <c r="G86" s="94">
        <v>31.75</v>
      </c>
      <c r="H86" s="86"/>
      <c r="I86" s="77"/>
      <c r="K86" s="5"/>
    </row>
    <row r="87" spans="2:12" ht="15" customHeight="1" thickBot="1" x14ac:dyDescent="0.3">
      <c r="B87" s="492" t="s">
        <v>85</v>
      </c>
      <c r="C87" s="493"/>
      <c r="D87" s="509"/>
      <c r="E87" s="493"/>
      <c r="F87" s="493"/>
      <c r="G87" s="493"/>
      <c r="H87" s="494"/>
      <c r="I87" s="72">
        <f>SUM(I52:I86)</f>
        <v>0</v>
      </c>
      <c r="K87" s="5"/>
    </row>
    <row r="88" spans="2:12" ht="15" customHeight="1" thickBot="1" x14ac:dyDescent="0.3">
      <c r="B88" s="179" t="s">
        <v>99</v>
      </c>
      <c r="C88" s="180" t="s">
        <v>147</v>
      </c>
      <c r="D88" s="81"/>
      <c r="E88" s="81"/>
      <c r="F88" s="81"/>
      <c r="G88" s="81"/>
      <c r="H88" s="81"/>
      <c r="I88" s="82"/>
      <c r="K88" s="5"/>
    </row>
    <row r="89" spans="2:12" ht="15" customHeight="1" x14ac:dyDescent="0.2">
      <c r="B89" s="182" t="s">
        <v>100</v>
      </c>
      <c r="C89" s="201" t="s">
        <v>161</v>
      </c>
      <c r="D89" s="211">
        <v>78472</v>
      </c>
      <c r="E89" s="211" t="s">
        <v>16</v>
      </c>
      <c r="F89" s="193">
        <f>'Rua 1'!F89+'Rua 2'!F89+'Rua 3'!F89+'Rua 4'!F89+'Rua 5'!F89+'Rua 6'!F89+'Rua 7'!F89+'Rua Local 1'!F89+'Rua B'!F89</f>
        <v>13035</v>
      </c>
      <c r="G89" s="439">
        <v>0.34</v>
      </c>
      <c r="H89" s="192"/>
      <c r="I89" s="183"/>
      <c r="K89" s="5"/>
    </row>
    <row r="90" spans="2:12" ht="15" customHeight="1" x14ac:dyDescent="0.2">
      <c r="B90" s="44" t="s">
        <v>148</v>
      </c>
      <c r="C90" s="194" t="s">
        <v>56</v>
      </c>
      <c r="D90" s="195">
        <v>72961</v>
      </c>
      <c r="E90" s="195" t="s">
        <v>16</v>
      </c>
      <c r="F90" s="193">
        <f>'Rua 1'!F90+'Rua 2'!F90+'Rua 3'!F90+'Rua 4'!F90+'Rua 5'!F90+'Rua 6'!F90+'Rua 7'!F90+'Rua Local 1'!F90+'Rua B'!F90</f>
        <v>13035</v>
      </c>
      <c r="G90" s="293">
        <v>1.22</v>
      </c>
      <c r="H90" s="196"/>
      <c r="I90" s="33"/>
      <c r="K90" s="5"/>
    </row>
    <row r="91" spans="2:12" ht="15" customHeight="1" x14ac:dyDescent="0.2">
      <c r="B91" s="44" t="s">
        <v>149</v>
      </c>
      <c r="C91" s="186" t="s">
        <v>192</v>
      </c>
      <c r="D91" s="187">
        <v>83668</v>
      </c>
      <c r="E91" s="187" t="s">
        <v>29</v>
      </c>
      <c r="F91" s="193">
        <f>'Rua 1'!F91+'Rua 2'!F91+'Rua 3'!F91+'Rua 4'!F91+'Rua 5'!F91+'Rua 6'!F91+'Rua 7'!F91+'Rua Local 1'!F91+'Rua B'!F91</f>
        <v>656</v>
      </c>
      <c r="G91" s="130">
        <v>85.89</v>
      </c>
      <c r="H91" s="36"/>
      <c r="I91" s="184"/>
      <c r="K91" s="5"/>
    </row>
    <row r="92" spans="2:12" ht="30" customHeight="1" x14ac:dyDescent="0.2">
      <c r="B92" s="181" t="s">
        <v>308</v>
      </c>
      <c r="C92" s="166" t="s">
        <v>242</v>
      </c>
      <c r="D92" s="188">
        <v>68333</v>
      </c>
      <c r="E92" s="188" t="s">
        <v>16</v>
      </c>
      <c r="F92" s="298">
        <f>'Rua 1'!F92+'Rua 2'!F92+'Rua 3'!F92+'Rua 4'!F92+'Rua 5'!F92+'Rua 6'!F92+'Rua 7'!F92+'Rua Local 1'!F92+'Rua B'!F92</f>
        <v>13035</v>
      </c>
      <c r="G92" s="189">
        <v>42.69</v>
      </c>
      <c r="H92" s="190"/>
      <c r="I92" s="191"/>
      <c r="K92" s="5"/>
    </row>
    <row r="93" spans="2:12" ht="15" customHeight="1" thickBot="1" x14ac:dyDescent="0.3">
      <c r="B93" s="492" t="s">
        <v>150</v>
      </c>
      <c r="C93" s="493"/>
      <c r="D93" s="493"/>
      <c r="E93" s="493"/>
      <c r="F93" s="493"/>
      <c r="G93" s="493"/>
      <c r="H93" s="494"/>
      <c r="I93" s="37">
        <f>SUM(I89:I92)</f>
        <v>0</v>
      </c>
      <c r="K93" s="5"/>
    </row>
    <row r="94" spans="2:12" ht="15" customHeight="1" thickBot="1" x14ac:dyDescent="0.3">
      <c r="B94" s="179" t="s">
        <v>195</v>
      </c>
      <c r="C94" s="180" t="s">
        <v>241</v>
      </c>
      <c r="D94" s="81"/>
      <c r="E94" s="81"/>
      <c r="F94" s="81"/>
      <c r="G94" s="81"/>
      <c r="H94" s="81"/>
      <c r="I94" s="82"/>
      <c r="K94" s="5"/>
    </row>
    <row r="95" spans="2:12" ht="15" customHeight="1" x14ac:dyDescent="0.2">
      <c r="B95" s="44" t="s">
        <v>196</v>
      </c>
      <c r="C95" s="186" t="s">
        <v>192</v>
      </c>
      <c r="D95" s="187">
        <v>83668</v>
      </c>
      <c r="E95" s="187" t="s">
        <v>29</v>
      </c>
      <c r="F95" s="313">
        <f>'Rua 1'!F95+'Rua 2'!F95+'Rua 3'!F95+'Rua 4'!F95+'Rua 5'!F95+'Rua 6'!F95+'Rua 7'!F95+'Rua Local 1'!F95+'Rua B'!F95</f>
        <v>31</v>
      </c>
      <c r="G95" s="130">
        <v>85.89</v>
      </c>
      <c r="H95" s="36"/>
      <c r="I95" s="184"/>
      <c r="K95" s="5"/>
    </row>
    <row r="96" spans="2:12" ht="27" customHeight="1" x14ac:dyDescent="0.2">
      <c r="B96" s="181" t="s">
        <v>246</v>
      </c>
      <c r="C96" s="166" t="s">
        <v>243</v>
      </c>
      <c r="D96" s="188">
        <v>68333</v>
      </c>
      <c r="E96" s="188" t="s">
        <v>16</v>
      </c>
      <c r="F96" s="313">
        <f>'Rua 1'!F96+'Rua 2'!F96+'Rua 3'!F96+'Rua 4'!F96+'Rua 5'!F96+'Rua 6'!F96+'Rua 7'!F96+'Rua Local 1'!F96+'Rua B'!F96</f>
        <v>548</v>
      </c>
      <c r="G96" s="189">
        <v>42.69</v>
      </c>
      <c r="H96" s="190"/>
      <c r="I96" s="191"/>
      <c r="K96" s="284"/>
      <c r="L96" s="1"/>
    </row>
    <row r="97" spans="2:12" ht="15.75" customHeight="1" x14ac:dyDescent="0.2">
      <c r="B97" s="181" t="s">
        <v>247</v>
      </c>
      <c r="C97" s="166" t="s">
        <v>302</v>
      </c>
      <c r="D97" s="188" t="s">
        <v>318</v>
      </c>
      <c r="E97" s="188" t="s">
        <v>16</v>
      </c>
      <c r="F97" s="313">
        <f>'Rua 1'!F97+'Rua 2'!F97+'Rua 3'!F97+'Rua 4'!F97+'Rua 5'!F97+'Rua 6'!F97+'Rua 7'!F97+'Rua Local 1'!F97+'Rua B'!F97</f>
        <v>1908</v>
      </c>
      <c r="G97" s="189">
        <v>105.51</v>
      </c>
      <c r="H97" s="223"/>
      <c r="I97" s="191"/>
      <c r="K97" s="285"/>
      <c r="L97" s="1"/>
    </row>
    <row r="98" spans="2:12" ht="15.75" customHeight="1" x14ac:dyDescent="0.2">
      <c r="B98" s="268" t="s">
        <v>248</v>
      </c>
      <c r="C98" s="166" t="s">
        <v>303</v>
      </c>
      <c r="D98" s="188" t="s">
        <v>318</v>
      </c>
      <c r="E98" s="188" t="s">
        <v>16</v>
      </c>
      <c r="F98" s="313">
        <f>'Rua 1'!F98+'Rua 2'!F98+'Rua 3'!F98+'Rua 4'!F98+'Rua 5'!F98+'Rua 6'!F98+'Rua 7'!F98+'Rua Local 1'!F98+'Rua B'!F98</f>
        <v>188</v>
      </c>
      <c r="G98" s="189">
        <v>105.51</v>
      </c>
      <c r="H98" s="223"/>
      <c r="I98" s="191"/>
      <c r="K98" s="285"/>
      <c r="L98" s="1"/>
    </row>
    <row r="99" spans="2:12" ht="15" customHeight="1" thickBot="1" x14ac:dyDescent="0.3">
      <c r="B99" s="492" t="s">
        <v>244</v>
      </c>
      <c r="C99" s="493"/>
      <c r="D99" s="493"/>
      <c r="E99" s="493"/>
      <c r="F99" s="493"/>
      <c r="G99" s="493"/>
      <c r="H99" s="494"/>
      <c r="I99" s="37">
        <f>SUM(I95:I98)</f>
        <v>0</v>
      </c>
      <c r="K99" s="284"/>
      <c r="L99" s="1"/>
    </row>
    <row r="100" spans="2:12" ht="15" customHeight="1" thickBot="1" x14ac:dyDescent="0.3">
      <c r="B100" s="179" t="s">
        <v>245</v>
      </c>
      <c r="C100" s="180" t="s">
        <v>251</v>
      </c>
      <c r="D100" s="81"/>
      <c r="E100" s="81"/>
      <c r="F100" s="81"/>
      <c r="G100" s="81"/>
      <c r="H100" s="81"/>
      <c r="I100" s="82"/>
      <c r="K100" s="284"/>
      <c r="L100" s="1"/>
    </row>
    <row r="101" spans="2:12" ht="29.25" customHeight="1" x14ac:dyDescent="0.2">
      <c r="B101" s="271" t="s">
        <v>249</v>
      </c>
      <c r="C101" s="270" t="s">
        <v>311</v>
      </c>
      <c r="D101" s="273" t="s">
        <v>296</v>
      </c>
      <c r="E101" s="188" t="s">
        <v>16</v>
      </c>
      <c r="F101" s="298">
        <f>'Rua 1'!F101+'Rua 2'!F101+'Rua 3'!F101+'Rua 4'!F101+'Rua 5'!F101+'Rua 6'!F101+'Rua 7'!F101+'Rua Local 1'!F101+'Rua B'!F101</f>
        <v>10</v>
      </c>
      <c r="G101" s="309">
        <v>574.78</v>
      </c>
      <c r="H101" s="196"/>
      <c r="I101" s="33"/>
      <c r="K101" s="286"/>
      <c r="L101" s="1"/>
    </row>
    <row r="102" spans="2:12" ht="29.25" customHeight="1" x14ac:dyDescent="0.2">
      <c r="B102" s="181" t="s">
        <v>250</v>
      </c>
      <c r="C102" s="270" t="s">
        <v>309</v>
      </c>
      <c r="D102" s="273" t="s">
        <v>296</v>
      </c>
      <c r="E102" s="188" t="s">
        <v>16</v>
      </c>
      <c r="F102" s="298">
        <f>'Rua 1'!F102+'Rua 2'!F102+'Rua 3'!F102+'Rua 4'!F102+'Rua 5'!F102+'Rua 6'!F102+'Rua 7'!F102+'Rua Local 1'!F102+'Rua B'!F102</f>
        <v>7</v>
      </c>
      <c r="G102" s="309">
        <v>574.78</v>
      </c>
      <c r="H102" s="36"/>
      <c r="I102" s="184"/>
      <c r="K102" s="286"/>
      <c r="L102" s="1"/>
    </row>
    <row r="103" spans="2:12" ht="43.5" customHeight="1" x14ac:dyDescent="0.2">
      <c r="B103" s="181" t="s">
        <v>255</v>
      </c>
      <c r="C103" s="270" t="s">
        <v>310</v>
      </c>
      <c r="D103" s="273" t="s">
        <v>296</v>
      </c>
      <c r="E103" s="188" t="s">
        <v>16</v>
      </c>
      <c r="F103" s="298">
        <f>'Rua 1'!F103+'Rua 2'!F103+'Rua 3'!F103+'Rua 4'!F103+'Rua 5'!F103+'Rua 6'!F103+'Rua 7'!F103+'Rua Local 1'!F103+'Rua B'!F103</f>
        <v>4</v>
      </c>
      <c r="G103" s="309">
        <v>574.78</v>
      </c>
      <c r="H103" s="190"/>
      <c r="I103" s="191"/>
      <c r="K103" s="286"/>
      <c r="L103" s="1"/>
    </row>
    <row r="104" spans="2:12" ht="31.5" customHeight="1" x14ac:dyDescent="0.2">
      <c r="B104" s="311" t="s">
        <v>256</v>
      </c>
      <c r="C104" s="270" t="s">
        <v>312</v>
      </c>
      <c r="D104" s="273" t="s">
        <v>296</v>
      </c>
      <c r="E104" s="188" t="s">
        <v>16</v>
      </c>
      <c r="F104" s="298">
        <f>'Rua 1'!F104+'Rua 2'!F104+'Rua 3'!F104+'Rua 4'!F104+'Rua 5'!F104+'Rua 6'!F104+'Rua 7'!F104+'Rua Local 1'!F104+'Rua B'!F104</f>
        <v>20.5</v>
      </c>
      <c r="G104" s="309">
        <v>574.78</v>
      </c>
      <c r="H104" s="190"/>
      <c r="I104" s="191"/>
      <c r="K104" s="286"/>
      <c r="L104" s="1"/>
    </row>
    <row r="105" spans="2:12" ht="15" customHeight="1" x14ac:dyDescent="0.2">
      <c r="B105" s="181" t="s">
        <v>257</v>
      </c>
      <c r="C105" s="166" t="s">
        <v>253</v>
      </c>
      <c r="D105" s="273" t="s">
        <v>296</v>
      </c>
      <c r="E105" s="130" t="s">
        <v>16</v>
      </c>
      <c r="F105" s="298">
        <f>'Rua 1'!F105+'Rua 2'!F105+'Rua 3'!F105+'Rua 4'!F105+'Rua 5'!F105+'Rua 6'!F105+'Rua 7'!F105+'Rua Local 1'!F105+'Rua B'!F105</f>
        <v>23.5</v>
      </c>
      <c r="G105" s="309">
        <v>574.78</v>
      </c>
      <c r="H105" s="223"/>
      <c r="I105" s="191"/>
      <c r="K105" s="285"/>
      <c r="L105" s="1"/>
    </row>
    <row r="106" spans="2:12" ht="15" customHeight="1" x14ac:dyDescent="0.2">
      <c r="B106" s="181" t="s">
        <v>263</v>
      </c>
      <c r="C106" s="166" t="s">
        <v>254</v>
      </c>
      <c r="D106" s="269" t="s">
        <v>297</v>
      </c>
      <c r="E106" s="130" t="s">
        <v>30</v>
      </c>
      <c r="F106" s="298">
        <f>'Rua 1'!F106+'Rua 2'!F106+'Rua 3'!F106+'Rua 4'!F106+'Rua 5'!F106+'Rua 6'!F106+'Rua 7'!F106+'Rua Local 1'!F106+'Rua B'!F106</f>
        <v>179</v>
      </c>
      <c r="G106" s="189">
        <v>92.78</v>
      </c>
      <c r="H106" s="223"/>
      <c r="I106" s="191"/>
      <c r="K106" s="285"/>
      <c r="L106" s="1"/>
    </row>
    <row r="107" spans="2:12" ht="29.25" customHeight="1" x14ac:dyDescent="0.2">
      <c r="B107" s="181" t="s">
        <v>264</v>
      </c>
      <c r="C107" s="166" t="s">
        <v>258</v>
      </c>
      <c r="D107" s="188">
        <v>72947</v>
      </c>
      <c r="E107" s="188" t="s">
        <v>16</v>
      </c>
      <c r="F107" s="298">
        <f>'Rua 1'!F107+'Rua 2'!F107+'Rua 3'!F107+'Rua 4'!F107+'Rua 5'!F107+'Rua 6'!F107+'Rua 7'!F107+'Rua Local 1'!F107+'Rua B'!F107</f>
        <v>121</v>
      </c>
      <c r="G107" s="189">
        <v>23.73</v>
      </c>
      <c r="H107" s="223"/>
      <c r="I107" s="191"/>
      <c r="K107" s="286"/>
      <c r="L107" s="1"/>
    </row>
    <row r="108" spans="2:12" ht="29.25" customHeight="1" x14ac:dyDescent="0.2">
      <c r="B108" s="59" t="s">
        <v>265</v>
      </c>
      <c r="C108" s="166" t="s">
        <v>293</v>
      </c>
      <c r="D108" s="188">
        <v>72947</v>
      </c>
      <c r="E108" s="188" t="s">
        <v>16</v>
      </c>
      <c r="F108" s="298">
        <f>'Rua 1'!F108+'Rua 2'!F108+'Rua 3'!F108+'Rua 4'!F108+'Rua 5'!F108+'Rua 6'!F108+'Rua 7'!F108+'Rua Local 1'!F108+'Rua B'!F108</f>
        <v>194</v>
      </c>
      <c r="G108" s="189">
        <v>23.73</v>
      </c>
      <c r="H108" s="223"/>
      <c r="I108" s="191"/>
      <c r="K108" s="286"/>
      <c r="L108" s="1"/>
    </row>
    <row r="109" spans="2:12" ht="29.25" customHeight="1" x14ac:dyDescent="0.2">
      <c r="B109" s="181" t="s">
        <v>266</v>
      </c>
      <c r="C109" s="166" t="s">
        <v>260</v>
      </c>
      <c r="D109" s="188">
        <v>72947</v>
      </c>
      <c r="E109" s="188" t="s">
        <v>16</v>
      </c>
      <c r="F109" s="298">
        <f>'Rua 1'!F109+'Rua 2'!F109+'Rua 3'!F109+'Rua 4'!F109+'Rua 5'!F109+'Rua 6'!F109+'Rua 7'!F109+'Rua Local 1'!F109+'Rua B'!F109</f>
        <v>103</v>
      </c>
      <c r="G109" s="189">
        <v>23.73</v>
      </c>
      <c r="H109" s="223"/>
      <c r="I109" s="191"/>
      <c r="K109" s="286"/>
      <c r="L109" s="1"/>
    </row>
    <row r="110" spans="2:12" ht="29.25" customHeight="1" x14ac:dyDescent="0.2">
      <c r="B110" s="181" t="s">
        <v>267</v>
      </c>
      <c r="C110" s="166" t="s">
        <v>305</v>
      </c>
      <c r="D110" s="188">
        <v>72948</v>
      </c>
      <c r="E110" s="188" t="s">
        <v>16</v>
      </c>
      <c r="F110" s="298">
        <f>'Rua 1'!F110+'Rua 2'!F110+'Rua 3'!F110+'Rua 4'!F110+'Rua 5'!F110+'Rua 6'!F110+'Rua 7'!F110+'Rua Local 1'!F110+'Rua B'!F110</f>
        <v>1048</v>
      </c>
      <c r="G110" s="189">
        <v>23.73</v>
      </c>
      <c r="H110" s="223"/>
      <c r="I110" s="191"/>
      <c r="K110" s="286"/>
      <c r="L110" s="1"/>
    </row>
    <row r="111" spans="2:12" ht="29.25" customHeight="1" x14ac:dyDescent="0.2">
      <c r="B111" s="181" t="s">
        <v>268</v>
      </c>
      <c r="C111" s="166" t="s">
        <v>300</v>
      </c>
      <c r="D111" s="188">
        <v>72947</v>
      </c>
      <c r="E111" s="188" t="s">
        <v>16</v>
      </c>
      <c r="F111" s="298">
        <f>'Rua 1'!F111+'Rua 2'!F111+'Rua 3'!F111+'Rua 4'!F111+'Rua 5'!F111+'Rua 6'!F111+'Rua 7'!F111+'Rua Local 1'!F111+'Rua B'!F111</f>
        <v>1037</v>
      </c>
      <c r="G111" s="189">
        <v>23.73</v>
      </c>
      <c r="H111" s="223"/>
      <c r="I111" s="191"/>
      <c r="K111" s="286"/>
      <c r="L111" s="1"/>
    </row>
    <row r="112" spans="2:12" ht="29.25" customHeight="1" x14ac:dyDescent="0.2">
      <c r="B112" s="181" t="s">
        <v>269</v>
      </c>
      <c r="C112" s="166" t="s">
        <v>259</v>
      </c>
      <c r="D112" s="188">
        <v>72947</v>
      </c>
      <c r="E112" s="188" t="s">
        <v>16</v>
      </c>
      <c r="F112" s="298">
        <f>'Rua 1'!F112+'Rua 2'!F112+'Rua 3'!F112+'Rua 4'!F112+'Rua 5'!F112+'Rua 6'!F112+'Rua 7'!F112+'Rua Local 1'!F112+'Rua B'!F112</f>
        <v>1408</v>
      </c>
      <c r="G112" s="189">
        <v>23.73</v>
      </c>
      <c r="H112" s="223"/>
      <c r="I112" s="191"/>
      <c r="K112" s="286"/>
      <c r="L112" s="1"/>
    </row>
    <row r="113" spans="2:12" ht="30" customHeight="1" x14ac:dyDescent="0.2">
      <c r="B113" s="181" t="s">
        <v>294</v>
      </c>
      <c r="C113" s="166" t="s">
        <v>261</v>
      </c>
      <c r="D113" s="188">
        <v>72947</v>
      </c>
      <c r="E113" s="188" t="s">
        <v>16</v>
      </c>
      <c r="F113" s="298">
        <f>'Rua 1'!F113+'Rua 2'!F113+'Rua 3'!F113+'Rua 4'!F113+'Rua 5'!F113+'Rua 6'!F113+'Rua 7'!F113+'Rua Local 1'!F113+'Rua B'!F113</f>
        <v>186</v>
      </c>
      <c r="G113" s="189">
        <v>23.73</v>
      </c>
      <c r="H113" s="223"/>
      <c r="I113" s="191"/>
      <c r="K113" s="286"/>
      <c r="L113" s="1"/>
    </row>
    <row r="114" spans="2:12" ht="30" customHeight="1" x14ac:dyDescent="0.2">
      <c r="B114" s="181" t="s">
        <v>298</v>
      </c>
      <c r="C114" s="166" t="s">
        <v>262</v>
      </c>
      <c r="D114" s="188">
        <v>72947</v>
      </c>
      <c r="E114" s="188" t="s">
        <v>16</v>
      </c>
      <c r="F114" s="298">
        <f>'Rua 1'!F114+'Rua 2'!F114+'Rua 3'!F114+'Rua 4'!F114+'Rua 5'!F114+'Rua 6'!F114+'Rua 7'!F114+'Rua Local 1'!F114+'Rua B'!F114</f>
        <v>95</v>
      </c>
      <c r="G114" s="189">
        <v>23.73</v>
      </c>
      <c r="H114" s="223"/>
      <c r="I114" s="191"/>
      <c r="K114" s="286"/>
      <c r="L114" s="1"/>
    </row>
    <row r="115" spans="2:12" ht="30" customHeight="1" x14ac:dyDescent="0.2">
      <c r="B115" s="181" t="s">
        <v>301</v>
      </c>
      <c r="C115" s="166" t="s">
        <v>270</v>
      </c>
      <c r="D115" s="287" t="s">
        <v>295</v>
      </c>
      <c r="E115" s="188" t="s">
        <v>16</v>
      </c>
      <c r="F115" s="298">
        <f>'Rua 1'!F115+'Rua 2'!F115+'Rua 3'!F115+'Rua 4'!F115+'Rua 5'!F115+'Rua 6'!F115+'Rua 7'!F115+'Rua Local 1'!F115+'Rua B'!F115</f>
        <v>22</v>
      </c>
      <c r="G115" s="298">
        <v>91.94</v>
      </c>
      <c r="H115" s="223"/>
      <c r="I115" s="191"/>
      <c r="K115" s="286"/>
      <c r="L115" s="1"/>
    </row>
    <row r="116" spans="2:12" ht="18" customHeight="1" x14ac:dyDescent="0.2">
      <c r="B116" s="181" t="s">
        <v>304</v>
      </c>
      <c r="C116" s="166" t="s">
        <v>271</v>
      </c>
      <c r="D116" s="287" t="s">
        <v>295</v>
      </c>
      <c r="E116" s="188" t="s">
        <v>16</v>
      </c>
      <c r="F116" s="298">
        <f>'Rua 1'!F116+'Rua 2'!F116+'Rua 3'!F116+'Rua 4'!F116+'Rua 5'!F116+'Rua 6'!F116+'Rua 7'!F116+'Rua Local 1'!F116+'Rua B'!F116</f>
        <v>48</v>
      </c>
      <c r="G116" s="298">
        <v>91.94</v>
      </c>
      <c r="H116" s="223"/>
      <c r="I116" s="191"/>
      <c r="K116" s="286"/>
      <c r="L116" s="1"/>
    </row>
    <row r="117" spans="2:12" ht="30" customHeight="1" x14ac:dyDescent="0.2">
      <c r="B117" s="181" t="s">
        <v>306</v>
      </c>
      <c r="C117" s="166" t="s">
        <v>299</v>
      </c>
      <c r="D117" s="287" t="s">
        <v>295</v>
      </c>
      <c r="E117" s="188" t="s">
        <v>16</v>
      </c>
      <c r="F117" s="298">
        <f>'Rua 1'!F117+'Rua 2'!F117+'Rua 3'!F117+'Rua 4'!F117+'Rua 5'!F117+'Rua 6'!F117+'Rua 7'!F117+'Rua Local 1'!F117+'Rua B'!F117</f>
        <v>121</v>
      </c>
      <c r="G117" s="298">
        <v>91.94</v>
      </c>
      <c r="H117" s="223"/>
      <c r="I117" s="191"/>
      <c r="K117" s="286"/>
      <c r="L117" s="1"/>
    </row>
    <row r="118" spans="2:12" ht="18.75" customHeight="1" x14ac:dyDescent="0.2">
      <c r="B118" s="181" t="s">
        <v>307</v>
      </c>
      <c r="C118" s="312" t="s">
        <v>331</v>
      </c>
      <c r="D118" s="287" t="s">
        <v>330</v>
      </c>
      <c r="E118" s="269" t="s">
        <v>30</v>
      </c>
      <c r="F118" s="298">
        <f>'Rua 1'!F118+'Rua 2'!F118+'Rua 3'!F118+'Rua 4'!F118+'Rua 5'!F118+'Rua 6'!F118+'Rua 7'!F118+'Rua Local 1'!F118+'Rua B'!F118</f>
        <v>500</v>
      </c>
      <c r="G118" s="310">
        <v>13.19</v>
      </c>
      <c r="H118" s="223"/>
      <c r="I118" s="191"/>
      <c r="K118" s="286"/>
      <c r="L118" s="1"/>
    </row>
    <row r="119" spans="2:12" ht="15" customHeight="1" thickBot="1" x14ac:dyDescent="0.3">
      <c r="B119" s="492" t="s">
        <v>252</v>
      </c>
      <c r="C119" s="493"/>
      <c r="D119" s="493"/>
      <c r="E119" s="493"/>
      <c r="F119" s="493"/>
      <c r="G119" s="493"/>
      <c r="H119" s="494"/>
      <c r="I119" s="37">
        <f>SUM(I101:I118)</f>
        <v>0</v>
      </c>
      <c r="K119" s="284"/>
      <c r="L119" s="1"/>
    </row>
    <row r="120" spans="2:12" ht="15" customHeight="1" thickBot="1" x14ac:dyDescent="0.3">
      <c r="B120" s="179" t="s">
        <v>278</v>
      </c>
      <c r="C120" s="180" t="s">
        <v>347</v>
      </c>
      <c r="D120" s="81"/>
      <c r="E120" s="81"/>
      <c r="F120" s="234"/>
      <c r="G120" s="81"/>
      <c r="H120" s="81"/>
      <c r="I120" s="82"/>
      <c r="K120" s="284"/>
      <c r="L120" s="1"/>
    </row>
    <row r="121" spans="2:12" ht="15" customHeight="1" x14ac:dyDescent="0.2">
      <c r="B121" s="44" t="s">
        <v>279</v>
      </c>
      <c r="C121" s="30" t="s">
        <v>345</v>
      </c>
      <c r="D121" s="233" t="s">
        <v>338</v>
      </c>
      <c r="E121" s="269" t="s">
        <v>30</v>
      </c>
      <c r="F121" s="94">
        <f>'Rua 1'!F121+'Rua 2'!F121+'Rua 3'!F121+'Rua 4'!F121+'Rua 5'!F121+'Rua 6'!F121+'Rua 7'!F121+'Rua Local 1'!F121+'Rua B'!F121</f>
        <v>3</v>
      </c>
      <c r="G121" s="94">
        <v>2210</v>
      </c>
      <c r="H121" s="36"/>
      <c r="I121" s="33"/>
      <c r="K121" s="284"/>
      <c r="L121" s="1"/>
    </row>
    <row r="122" spans="2:12" ht="15" customHeight="1" x14ac:dyDescent="0.2">
      <c r="B122" s="432" t="s">
        <v>343</v>
      </c>
      <c r="C122" s="30" t="s">
        <v>344</v>
      </c>
      <c r="D122" s="233" t="s">
        <v>338</v>
      </c>
      <c r="E122" s="269" t="s">
        <v>30</v>
      </c>
      <c r="F122" s="94">
        <f>'Rua 1'!F122+'Rua 2'!F122+'Rua 3'!F122+'Rua 4'!F122+'Rua 5'!F122+'Rua 6'!F122+'Rua 7'!F122+'Rua Local 1'!F122+'Rua B'!F122</f>
        <v>2</v>
      </c>
      <c r="G122" s="94">
        <v>3460</v>
      </c>
      <c r="H122" s="36"/>
      <c r="I122" s="33"/>
      <c r="K122" s="284"/>
      <c r="L122" s="1"/>
    </row>
    <row r="123" spans="2:12" ht="15" customHeight="1" thickBot="1" x14ac:dyDescent="0.3">
      <c r="B123" s="504" t="s">
        <v>346</v>
      </c>
      <c r="C123" s="505"/>
      <c r="D123" s="505"/>
      <c r="E123" s="505"/>
      <c r="F123" s="505"/>
      <c r="G123" s="505"/>
      <c r="H123" s="506"/>
      <c r="I123" s="40">
        <f>SUM(I121:I122)</f>
        <v>0</v>
      </c>
      <c r="K123" s="284"/>
      <c r="L123" s="1"/>
    </row>
    <row r="124" spans="2:12" ht="15.75" thickBot="1" x14ac:dyDescent="0.3">
      <c r="B124" s="179" t="s">
        <v>313</v>
      </c>
      <c r="C124" s="180" t="s">
        <v>86</v>
      </c>
      <c r="D124" s="81"/>
      <c r="E124" s="81"/>
      <c r="F124" s="234"/>
      <c r="G124" s="81"/>
      <c r="H124" s="81"/>
      <c r="I124" s="82"/>
      <c r="J124" s="1"/>
      <c r="K124" s="5"/>
    </row>
    <row r="125" spans="2:12" ht="14.25" x14ac:dyDescent="0.2">
      <c r="B125" s="44" t="s">
        <v>314</v>
      </c>
      <c r="C125" s="30" t="s">
        <v>34</v>
      </c>
      <c r="D125" s="233" t="s">
        <v>160</v>
      </c>
      <c r="E125" s="31" t="s">
        <v>16</v>
      </c>
      <c r="F125" s="94">
        <f>'Rua 1'!F125+'Rua 2'!F125+'Rua 3'!F125+'Rua 4'!F125+'Rua 5'!F125+'Rua 6'!F125+'Rua 7'!F125+'Rua Local 1'!F125+'Rua B'!F125</f>
        <v>47320</v>
      </c>
      <c r="G125" s="94">
        <v>0.9</v>
      </c>
      <c r="H125" s="36"/>
      <c r="I125" s="33"/>
      <c r="J125" s="1"/>
      <c r="K125" s="5"/>
    </row>
    <row r="126" spans="2:12" ht="15.75" thickBot="1" x14ac:dyDescent="0.3">
      <c r="B126" s="504" t="s">
        <v>88</v>
      </c>
      <c r="C126" s="505"/>
      <c r="D126" s="505"/>
      <c r="E126" s="505"/>
      <c r="F126" s="505"/>
      <c r="G126" s="505"/>
      <c r="H126" s="506"/>
      <c r="I126" s="40">
        <f>I125</f>
        <v>0</v>
      </c>
      <c r="J126" s="1"/>
      <c r="K126" s="1"/>
    </row>
    <row r="127" spans="2:12" ht="15.75" thickBot="1" x14ac:dyDescent="0.3">
      <c r="B127" s="510" t="s">
        <v>35</v>
      </c>
      <c r="C127" s="511"/>
      <c r="D127" s="511"/>
      <c r="E127" s="511"/>
      <c r="F127" s="511"/>
      <c r="G127" s="511"/>
      <c r="H127" s="512"/>
      <c r="I127" s="83">
        <f>I18+I49+I87+I93+I99+I119+I123+I126</f>
        <v>0</v>
      </c>
      <c r="J127" s="1"/>
      <c r="K127" s="1"/>
    </row>
    <row r="128" spans="2:12" ht="15.75" thickBot="1" x14ac:dyDescent="0.3">
      <c r="B128" s="62"/>
      <c r="C128" s="62"/>
      <c r="D128" s="62"/>
      <c r="E128" s="62"/>
      <c r="F128" s="62"/>
      <c r="G128" s="228"/>
      <c r="H128" s="62"/>
      <c r="I128" s="63"/>
      <c r="J128" s="1"/>
      <c r="K128" s="1"/>
    </row>
    <row r="129" spans="2:11" ht="15.75" x14ac:dyDescent="0.25">
      <c r="B129" s="45"/>
      <c r="C129" s="498" t="s">
        <v>37</v>
      </c>
      <c r="D129" s="499"/>
      <c r="E129" s="46"/>
      <c r="G129" s="127" t="s">
        <v>357</v>
      </c>
      <c r="J129" s="1"/>
    </row>
    <row r="130" spans="2:11" ht="15" x14ac:dyDescent="0.25">
      <c r="B130" s="47"/>
      <c r="C130" s="100" t="s">
        <v>124</v>
      </c>
      <c r="D130" s="101">
        <f>'Cálculo BDI'!$D$3</f>
        <v>7.4000000000000003E-3</v>
      </c>
      <c r="E130" s="46"/>
      <c r="F130" s="93"/>
      <c r="G130" s="229"/>
      <c r="H130" s="46"/>
      <c r="I130" s="46"/>
      <c r="J130" s="1"/>
      <c r="K130" s="1"/>
    </row>
    <row r="131" spans="2:11" ht="15" x14ac:dyDescent="0.25">
      <c r="B131" s="47"/>
      <c r="C131" s="100" t="s">
        <v>125</v>
      </c>
      <c r="D131" s="101">
        <f>'Cálculo BDI'!$D$4</f>
        <v>9.7000000000000003E-3</v>
      </c>
      <c r="E131" s="46"/>
      <c r="G131" s="126"/>
      <c r="J131" s="1"/>
      <c r="K131" s="1"/>
    </row>
    <row r="132" spans="2:11" ht="15.75" x14ac:dyDescent="0.25">
      <c r="B132" s="47"/>
      <c r="C132" s="100" t="s">
        <v>126</v>
      </c>
      <c r="D132" s="101">
        <f>'Cálculo BDI'!$D$5</f>
        <v>1.21E-2</v>
      </c>
      <c r="E132" s="46"/>
      <c r="F132" s="500" t="s">
        <v>102</v>
      </c>
      <c r="G132" s="500"/>
      <c r="H132" s="500"/>
      <c r="I132" s="500"/>
      <c r="J132" s="1"/>
      <c r="K132" s="1"/>
    </row>
    <row r="133" spans="2:11" ht="15" customHeight="1" x14ac:dyDescent="0.25">
      <c r="B133" s="49"/>
      <c r="C133" s="100" t="s">
        <v>127</v>
      </c>
      <c r="D133" s="101">
        <f>'Cálculo BDI'!$D$6</f>
        <v>4.6699999999999998E-2</v>
      </c>
      <c r="E133" s="46"/>
      <c r="F133" s="152"/>
      <c r="G133" s="230"/>
      <c r="H133" s="151"/>
      <c r="I133" s="150"/>
      <c r="J133" s="1"/>
      <c r="K133" s="1"/>
    </row>
    <row r="134" spans="2:11" ht="15.75" x14ac:dyDescent="0.25">
      <c r="B134" s="49"/>
      <c r="C134" s="100" t="s">
        <v>128</v>
      </c>
      <c r="D134" s="101">
        <f>'Cálculo BDI'!$D$7</f>
        <v>8.6900000000000005E-2</v>
      </c>
      <c r="E134" s="46"/>
      <c r="F134" s="151"/>
      <c r="G134" s="230"/>
      <c r="H134" s="151"/>
      <c r="I134" s="150"/>
      <c r="J134" s="1"/>
      <c r="K134" s="1"/>
    </row>
    <row r="135" spans="2:11" ht="15.75" x14ac:dyDescent="0.25">
      <c r="B135" s="49"/>
      <c r="C135" s="100" t="s">
        <v>129</v>
      </c>
      <c r="D135" s="101">
        <f>'Cálculo BDI'!$D$8</f>
        <v>6.6500000000000004E-2</v>
      </c>
      <c r="E135" s="46"/>
      <c r="F135" s="500" t="s">
        <v>137</v>
      </c>
      <c r="G135" s="500"/>
      <c r="H135" s="500"/>
      <c r="I135" s="500"/>
      <c r="J135" s="1"/>
      <c r="K135" s="1"/>
    </row>
    <row r="136" spans="2:11" ht="16.5" thickBot="1" x14ac:dyDescent="0.3">
      <c r="B136" s="50"/>
      <c r="C136" s="102" t="s">
        <v>36</v>
      </c>
      <c r="D136" s="103">
        <f>'Cálculo BDI'!$D$9</f>
        <v>0.25359999999999999</v>
      </c>
      <c r="E136" s="46"/>
      <c r="F136" s="151"/>
      <c r="G136" s="230"/>
      <c r="H136" s="151"/>
      <c r="I136" s="150"/>
      <c r="J136" s="1"/>
      <c r="K136" s="1"/>
    </row>
    <row r="137" spans="2:11" ht="15" x14ac:dyDescent="0.2">
      <c r="B137" s="51"/>
      <c r="C137" s="98" t="s">
        <v>122</v>
      </c>
      <c r="D137" s="96"/>
      <c r="E137" s="52"/>
      <c r="G137" s="126"/>
      <c r="J137" s="1"/>
      <c r="K137" s="1"/>
    </row>
    <row r="138" spans="2:11" ht="16.5" thickBot="1" x14ac:dyDescent="0.3">
      <c r="B138" s="51"/>
      <c r="C138" s="99" t="s">
        <v>130</v>
      </c>
      <c r="D138" s="97"/>
      <c r="E138" s="52"/>
      <c r="F138" s="508" t="s">
        <v>277</v>
      </c>
      <c r="G138" s="508"/>
      <c r="H138" s="508"/>
      <c r="I138" s="508"/>
      <c r="J138" s="1"/>
      <c r="K138" s="1"/>
    </row>
    <row r="139" spans="2:11" ht="15" x14ac:dyDescent="0.2">
      <c r="B139" s="51"/>
      <c r="C139" s="212"/>
      <c r="D139" s="213"/>
      <c r="E139" s="52"/>
      <c r="F139" s="158"/>
      <c r="G139" s="231"/>
      <c r="H139" s="158"/>
      <c r="I139" s="158"/>
      <c r="J139" s="1"/>
      <c r="K139" s="1"/>
    </row>
    <row r="140" spans="2:11" x14ac:dyDescent="0.2">
      <c r="G140" s="126"/>
      <c r="J140" s="1"/>
      <c r="K140" s="1"/>
    </row>
    <row r="141" spans="2:11" ht="15" customHeight="1" x14ac:dyDescent="0.2">
      <c r="B141" s="507" t="s">
        <v>349</v>
      </c>
      <c r="C141" s="507"/>
      <c r="D141" s="507"/>
      <c r="E141" s="507"/>
      <c r="F141" s="507"/>
      <c r="G141" s="507"/>
      <c r="H141" s="507"/>
      <c r="I141" s="507"/>
      <c r="J141" s="147"/>
      <c r="K141" s="147"/>
    </row>
    <row r="142" spans="2:11" ht="15" customHeight="1" x14ac:dyDescent="0.2">
      <c r="B142" s="507"/>
      <c r="C142" s="507"/>
      <c r="D142" s="507"/>
      <c r="E142" s="507"/>
      <c r="F142" s="507"/>
      <c r="G142" s="507"/>
      <c r="H142" s="507"/>
      <c r="I142" s="507"/>
      <c r="J142" s="1"/>
      <c r="K142" s="1"/>
    </row>
    <row r="143" spans="2:11" ht="15" x14ac:dyDescent="0.2">
      <c r="C143" s="126"/>
      <c r="F143" s="52"/>
      <c r="G143" s="126"/>
      <c r="H143" s="125"/>
      <c r="J143" s="1"/>
      <c r="K143" s="1"/>
    </row>
    <row r="144" spans="2:11" ht="12.75" customHeight="1" x14ac:dyDescent="0.2">
      <c r="C144" s="124"/>
      <c r="D144" s="124"/>
      <c r="E144" s="124"/>
      <c r="F144" s="124"/>
      <c r="G144" s="126"/>
      <c r="H144" s="124"/>
      <c r="I144" s="124"/>
    </row>
    <row r="145" spans="2:12" ht="12.75" customHeight="1" x14ac:dyDescent="0.2">
      <c r="C145" s="124"/>
      <c r="D145" s="124"/>
      <c r="E145" s="124"/>
      <c r="F145" s="124"/>
      <c r="G145" s="127"/>
      <c r="H145" s="124"/>
      <c r="I145" s="124"/>
    </row>
    <row r="146" spans="2:12" ht="12.75" customHeight="1" x14ac:dyDescent="0.2">
      <c r="C146" s="124"/>
      <c r="D146" s="124"/>
      <c r="E146" s="124"/>
      <c r="F146" s="124"/>
      <c r="G146" s="127"/>
      <c r="H146" s="124"/>
      <c r="I146" s="124"/>
    </row>
    <row r="147" spans="2:12" ht="12.75" customHeight="1" x14ac:dyDescent="0.2">
      <c r="C147" s="124"/>
      <c r="D147" s="124"/>
      <c r="E147" s="124"/>
      <c r="F147" s="124"/>
      <c r="G147" s="232"/>
      <c r="H147" s="124"/>
      <c r="I147" s="124"/>
    </row>
    <row r="148" spans="2:12" x14ac:dyDescent="0.2">
      <c r="C148" s="2"/>
      <c r="F148" s="126"/>
      <c r="G148" s="126"/>
      <c r="H148" s="126"/>
      <c r="I148" s="185"/>
      <c r="J148" s="126"/>
      <c r="K148" s="126"/>
      <c r="L148" s="126"/>
    </row>
    <row r="149" spans="2:12" x14ac:dyDescent="0.2">
      <c r="B149" s="3"/>
      <c r="C149" s="2"/>
      <c r="G149" s="126"/>
    </row>
    <row r="150" spans="2:12" x14ac:dyDescent="0.2">
      <c r="B150" s="3"/>
      <c r="C150" s="2"/>
      <c r="G150" s="126"/>
    </row>
    <row r="151" spans="2:12" x14ac:dyDescent="0.2">
      <c r="B151" s="3"/>
      <c r="C151" s="2"/>
      <c r="G151" s="126"/>
    </row>
    <row r="152" spans="2:12" x14ac:dyDescent="0.2">
      <c r="B152" s="3"/>
      <c r="C152" s="2"/>
      <c r="G152" s="126"/>
    </row>
    <row r="153" spans="2:12" x14ac:dyDescent="0.2">
      <c r="B153" s="3"/>
      <c r="C153" s="2"/>
      <c r="G153" s="126"/>
    </row>
    <row r="154" spans="2:12" x14ac:dyDescent="0.2">
      <c r="B154" s="3"/>
      <c r="C154" s="2"/>
      <c r="G154" s="126"/>
    </row>
    <row r="155" spans="2:12" x14ac:dyDescent="0.2">
      <c r="B155" s="3"/>
      <c r="C155" s="2"/>
      <c r="G155" s="126"/>
    </row>
    <row r="156" spans="2:12" x14ac:dyDescent="0.2">
      <c r="B156" s="3"/>
      <c r="C156" s="2"/>
      <c r="G156" s="126"/>
    </row>
    <row r="157" spans="2:12" x14ac:dyDescent="0.2">
      <c r="B157" s="3"/>
      <c r="C157" s="2"/>
      <c r="G157" s="126"/>
    </row>
    <row r="158" spans="2:12" x14ac:dyDescent="0.2">
      <c r="B158" s="3"/>
      <c r="C158" s="2"/>
      <c r="G158" s="126"/>
    </row>
    <row r="159" spans="2:12" x14ac:dyDescent="0.2">
      <c r="B159" s="3"/>
      <c r="C159" s="2"/>
      <c r="G159" s="126"/>
    </row>
    <row r="160" spans="2:12" x14ac:dyDescent="0.2">
      <c r="B160" s="3"/>
      <c r="C160" s="2"/>
      <c r="G160" s="126"/>
    </row>
    <row r="161" spans="2:7" x14ac:dyDescent="0.2">
      <c r="B161" s="3"/>
      <c r="C161" s="2"/>
      <c r="G161" s="126"/>
    </row>
    <row r="162" spans="2:7" x14ac:dyDescent="0.2">
      <c r="B162" s="3"/>
      <c r="C162" s="2"/>
      <c r="G162" s="126"/>
    </row>
    <row r="163" spans="2:7" x14ac:dyDescent="0.2">
      <c r="B163" s="3"/>
      <c r="C163" s="2"/>
      <c r="G163" s="126"/>
    </row>
    <row r="164" spans="2:7" x14ac:dyDescent="0.2">
      <c r="B164" s="3"/>
      <c r="C164" s="2"/>
      <c r="G164" s="126"/>
    </row>
    <row r="165" spans="2:7" x14ac:dyDescent="0.2">
      <c r="B165" s="3"/>
      <c r="C165" s="2"/>
      <c r="G165" s="126"/>
    </row>
    <row r="166" spans="2:7" x14ac:dyDescent="0.2">
      <c r="B166" s="3"/>
      <c r="C166" s="2"/>
      <c r="G166" s="126"/>
    </row>
    <row r="167" spans="2:7" x14ac:dyDescent="0.2">
      <c r="B167" s="3"/>
      <c r="C167" s="2"/>
      <c r="G167" s="126"/>
    </row>
    <row r="168" spans="2:7" x14ac:dyDescent="0.2">
      <c r="B168" s="3"/>
      <c r="C168" s="2"/>
      <c r="G168" s="126"/>
    </row>
    <row r="169" spans="2:7" x14ac:dyDescent="0.2">
      <c r="B169" s="3"/>
      <c r="C169" s="2"/>
      <c r="G169" s="126"/>
    </row>
    <row r="170" spans="2:7" x14ac:dyDescent="0.2">
      <c r="B170" s="3"/>
      <c r="C170" s="2"/>
      <c r="G170" s="126"/>
    </row>
    <row r="171" spans="2:7" x14ac:dyDescent="0.2">
      <c r="B171" s="3"/>
      <c r="C171" s="2"/>
      <c r="G171" s="126"/>
    </row>
    <row r="172" spans="2:7" x14ac:dyDescent="0.2">
      <c r="C172" s="2"/>
      <c r="G172" s="126"/>
    </row>
    <row r="173" spans="2:7" x14ac:dyDescent="0.2">
      <c r="C173" s="2"/>
      <c r="G173" s="126"/>
    </row>
    <row r="174" spans="2:7" x14ac:dyDescent="0.2">
      <c r="C174" s="2"/>
      <c r="G174" s="126"/>
    </row>
    <row r="175" spans="2:7" x14ac:dyDescent="0.2">
      <c r="C175" s="2"/>
      <c r="G175" s="126"/>
    </row>
    <row r="176" spans="2:7" x14ac:dyDescent="0.2">
      <c r="C176" s="2"/>
      <c r="G176" s="126"/>
    </row>
    <row r="177" spans="3:7" x14ac:dyDescent="0.2">
      <c r="C177" s="2"/>
      <c r="G177" s="126"/>
    </row>
    <row r="178" spans="3:7" x14ac:dyDescent="0.2">
      <c r="C178" s="2"/>
      <c r="G178" s="126"/>
    </row>
    <row r="179" spans="3:7" x14ac:dyDescent="0.2">
      <c r="C179" s="2"/>
      <c r="G179" s="126"/>
    </row>
    <row r="180" spans="3:7" x14ac:dyDescent="0.2">
      <c r="C180" s="2"/>
      <c r="G180" s="126"/>
    </row>
    <row r="181" spans="3:7" x14ac:dyDescent="0.2">
      <c r="C181" s="2"/>
      <c r="G181" s="126"/>
    </row>
  </sheetData>
  <mergeCells count="28">
    <mergeCell ref="B141:I142"/>
    <mergeCell ref="F138:I138"/>
    <mergeCell ref="C51:I51"/>
    <mergeCell ref="B87:H87"/>
    <mergeCell ref="B93:H93"/>
    <mergeCell ref="B126:H126"/>
    <mergeCell ref="B127:H127"/>
    <mergeCell ref="C129:D129"/>
    <mergeCell ref="B18:H18"/>
    <mergeCell ref="C20:I20"/>
    <mergeCell ref="F132:I132"/>
    <mergeCell ref="F135:I135"/>
    <mergeCell ref="B49:H49"/>
    <mergeCell ref="B99:H99"/>
    <mergeCell ref="B119:H119"/>
    <mergeCell ref="B123:H123"/>
    <mergeCell ref="B1:I1"/>
    <mergeCell ref="B2:I2"/>
    <mergeCell ref="B3:I3"/>
    <mergeCell ref="B4:I5"/>
    <mergeCell ref="B6:B7"/>
    <mergeCell ref="C6:C7"/>
    <mergeCell ref="D6:D7"/>
    <mergeCell ref="E6:E7"/>
    <mergeCell ref="F6:F7"/>
    <mergeCell ref="G6:G7"/>
    <mergeCell ref="H6:H7"/>
    <mergeCell ref="I6:I7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6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>
    <pageSetUpPr fitToPage="1"/>
  </sheetPr>
  <dimension ref="B1:E15"/>
  <sheetViews>
    <sheetView workbookViewId="0">
      <selection activeCell="E29" sqref="E29"/>
    </sheetView>
  </sheetViews>
  <sheetFormatPr defaultRowHeight="15" x14ac:dyDescent="0.25"/>
  <cols>
    <col min="2" max="2" width="7" customWidth="1"/>
    <col min="3" max="3" width="55.42578125" customWidth="1"/>
    <col min="4" max="4" width="21" customWidth="1"/>
    <col min="5" max="5" width="7.7109375" customWidth="1"/>
  </cols>
  <sheetData>
    <row r="1" spans="2:5" ht="15.75" thickBot="1" x14ac:dyDescent="0.3"/>
    <row r="2" spans="2:5" x14ac:dyDescent="0.25">
      <c r="B2" s="45"/>
      <c r="C2" s="498" t="s">
        <v>37</v>
      </c>
      <c r="D2" s="499"/>
      <c r="E2" s="46"/>
    </row>
    <row r="3" spans="2:5" x14ac:dyDescent="0.25">
      <c r="B3" s="47"/>
      <c r="C3" s="48" t="s">
        <v>124</v>
      </c>
      <c r="D3" s="73">
        <v>7.4000000000000003E-3</v>
      </c>
      <c r="E3" s="46"/>
    </row>
    <row r="4" spans="2:5" x14ac:dyDescent="0.25">
      <c r="B4" s="47"/>
      <c r="C4" s="48" t="s">
        <v>125</v>
      </c>
      <c r="D4" s="73">
        <v>9.7000000000000003E-3</v>
      </c>
      <c r="E4" s="46"/>
    </row>
    <row r="5" spans="2:5" x14ac:dyDescent="0.25">
      <c r="B5" s="47"/>
      <c r="C5" s="48" t="s">
        <v>126</v>
      </c>
      <c r="D5" s="73">
        <v>1.21E-2</v>
      </c>
      <c r="E5" s="46"/>
    </row>
    <row r="6" spans="2:5" x14ac:dyDescent="0.25">
      <c r="B6" s="49"/>
      <c r="C6" s="48" t="s">
        <v>127</v>
      </c>
      <c r="D6" s="73">
        <v>4.6699999999999998E-2</v>
      </c>
      <c r="E6" s="46"/>
    </row>
    <row r="7" spans="2:5" x14ac:dyDescent="0.25">
      <c r="B7" s="49"/>
      <c r="C7" s="48" t="s">
        <v>128</v>
      </c>
      <c r="D7" s="73">
        <v>8.6900000000000005E-2</v>
      </c>
      <c r="E7" s="46"/>
    </row>
    <row r="8" spans="2:5" x14ac:dyDescent="0.25">
      <c r="B8" s="49"/>
      <c r="C8" s="48" t="s">
        <v>129</v>
      </c>
      <c r="D8" s="73">
        <v>6.6500000000000004E-2</v>
      </c>
      <c r="E8" s="46"/>
    </row>
    <row r="9" spans="2:5" ht="15.75" thickBot="1" x14ac:dyDescent="0.3">
      <c r="B9" s="50"/>
      <c r="C9" s="4" t="s">
        <v>36</v>
      </c>
      <c r="D9" s="76">
        <f>TRUNC(ROUND(((((1+(D6+D4+D3))*(1+D5)*(1+D7))/(1-D8))-1),4),4)</f>
        <v>0.25359999999999999</v>
      </c>
      <c r="E9" s="46"/>
    </row>
    <row r="10" spans="2:5" x14ac:dyDescent="0.25">
      <c r="C10" s="95" t="s">
        <v>122</v>
      </c>
      <c r="D10" s="105"/>
    </row>
    <row r="11" spans="2:5" ht="15.75" thickBot="1" x14ac:dyDescent="0.3">
      <c r="C11" s="99" t="s">
        <v>130</v>
      </c>
      <c r="D11" s="106"/>
    </row>
    <row r="15" spans="2:5" ht="18.75" customHeight="1" x14ac:dyDescent="0.25">
      <c r="C15" s="75"/>
    </row>
  </sheetData>
  <mergeCells count="1">
    <mergeCell ref="C2:D2"/>
  </mergeCells>
  <phoneticPr fontId="23" type="noConversion"/>
  <pageMargins left="0.511811024" right="0.511811024" top="0.78740157499999996" bottom="0.78740157499999996" header="0.31496062000000002" footer="0.31496062000000002"/>
  <pageSetup paperSize="9" scale="9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M36"/>
  <sheetViews>
    <sheetView topLeftCell="A10" workbookViewId="0">
      <selection activeCell="C8" sqref="C8"/>
    </sheetView>
  </sheetViews>
  <sheetFormatPr defaultRowHeight="15" x14ac:dyDescent="0.25"/>
  <cols>
    <col min="2" max="2" width="36.140625" customWidth="1"/>
    <col min="3" max="3" width="19.7109375" customWidth="1"/>
    <col min="4" max="4" width="18" customWidth="1"/>
    <col min="5" max="5" width="18.85546875" customWidth="1"/>
    <col min="8" max="8" width="11.5703125" customWidth="1"/>
    <col min="13" max="13" width="16.5703125" customWidth="1"/>
  </cols>
  <sheetData>
    <row r="1" spans="1:13" ht="15.75" thickBot="1" x14ac:dyDescent="0.3"/>
    <row r="2" spans="1:13" x14ac:dyDescent="0.25">
      <c r="B2" s="468" t="s">
        <v>49</v>
      </c>
      <c r="C2" s="469"/>
      <c r="D2" s="469"/>
      <c r="E2" s="470"/>
      <c r="F2" s="118"/>
      <c r="G2" s="118"/>
      <c r="H2" s="118"/>
      <c r="I2" s="74"/>
    </row>
    <row r="3" spans="1:13" x14ac:dyDescent="0.25">
      <c r="B3" s="471" t="s">
        <v>0</v>
      </c>
      <c r="C3" s="472"/>
      <c r="D3" s="472"/>
      <c r="E3" s="473"/>
      <c r="F3" s="118"/>
      <c r="G3" s="118"/>
      <c r="H3" s="118"/>
    </row>
    <row r="4" spans="1:13" ht="15.75" thickBot="1" x14ac:dyDescent="0.3">
      <c r="B4" s="474" t="s">
        <v>217</v>
      </c>
      <c r="C4" s="475"/>
      <c r="D4" s="475"/>
      <c r="E4" s="476"/>
      <c r="F4" s="120"/>
      <c r="G4" s="118"/>
      <c r="H4" s="118"/>
      <c r="I4" s="119"/>
    </row>
    <row r="5" spans="1:13" ht="15" customHeight="1" x14ac:dyDescent="0.25">
      <c r="B5" s="477" t="s">
        <v>238</v>
      </c>
      <c r="C5" s="520"/>
      <c r="D5" s="520"/>
      <c r="E5" s="521"/>
      <c r="F5" s="139"/>
      <c r="G5" s="139"/>
      <c r="H5" s="121"/>
      <c r="I5" s="122"/>
    </row>
    <row r="6" spans="1:13" ht="17.25" customHeight="1" thickBot="1" x14ac:dyDescent="0.3">
      <c r="A6" s="138"/>
      <c r="B6" s="522"/>
      <c r="C6" s="523"/>
      <c r="D6" s="523"/>
      <c r="E6" s="524"/>
      <c r="F6" s="140"/>
      <c r="G6" s="139"/>
      <c r="H6" s="121"/>
      <c r="I6" s="119"/>
    </row>
    <row r="7" spans="1:13" x14ac:dyDescent="0.25">
      <c r="A7" s="114"/>
      <c r="B7" s="133" t="s">
        <v>131</v>
      </c>
      <c r="C7" s="132" t="s">
        <v>132</v>
      </c>
      <c r="D7" s="132" t="s">
        <v>133</v>
      </c>
      <c r="E7" s="134" t="s">
        <v>36</v>
      </c>
      <c r="F7" s="113"/>
      <c r="G7" s="113"/>
    </row>
    <row r="8" spans="1:13" x14ac:dyDescent="0.25">
      <c r="A8" s="113"/>
      <c r="B8" s="173" t="str">
        <f>'Rua 1'!K2</f>
        <v>Rua 1</v>
      </c>
      <c r="C8" s="115">
        <f>'Rua 1'!I18+'Rua 1'!I49+'Rua 1'!I93+'Rua 1'!I99+'Rua 1'!I119+'Rua 1'!I126+'Rua 1'!I123</f>
        <v>0</v>
      </c>
      <c r="D8" s="115">
        <f>'Rua 1'!I87</f>
        <v>0</v>
      </c>
      <c r="E8" s="135">
        <f>'Rua 1'!I127</f>
        <v>0</v>
      </c>
      <c r="F8" s="113"/>
      <c r="G8" s="113"/>
      <c r="M8" s="117">
        <f>C8+D8</f>
        <v>0</v>
      </c>
    </row>
    <row r="9" spans="1:13" x14ac:dyDescent="0.25">
      <c r="A9" s="113"/>
      <c r="B9" s="173" t="str">
        <f>'Rua 2'!K2</f>
        <v>Rua 2</v>
      </c>
      <c r="C9" s="115">
        <f>'Rua 2'!I18+'Rua 2'!I49+'Rua 2'!I93+'Rua 2'!I99+'Rua 2'!I119+'Rua 2'!I126+'Rua 2'!I123</f>
        <v>0</v>
      </c>
      <c r="D9" s="115">
        <f>'Rua 2'!I87</f>
        <v>0</v>
      </c>
      <c r="E9" s="135">
        <f>'Rua 2'!I127</f>
        <v>0</v>
      </c>
      <c r="F9" s="113"/>
      <c r="G9" s="113"/>
      <c r="M9" s="117">
        <f t="shared" ref="M9:M16" si="0">C9+D9</f>
        <v>0</v>
      </c>
    </row>
    <row r="10" spans="1:13" x14ac:dyDescent="0.25">
      <c r="A10" s="113"/>
      <c r="B10" s="173" t="str">
        <f>'Rua 3'!K2</f>
        <v>Rua 3</v>
      </c>
      <c r="C10" s="115">
        <f>'Rua 3'!I18+'Rua 3'!I49+'Rua 3'!I93+'Rua 3'!I99+'Rua 3'!I119+'Rua 3'!I126+'Rua 3'!I123</f>
        <v>0</v>
      </c>
      <c r="D10" s="115">
        <f>'Rua 3'!I87</f>
        <v>0</v>
      </c>
      <c r="E10" s="135">
        <f>'Rua 3'!I127</f>
        <v>0</v>
      </c>
      <c r="F10" s="113"/>
      <c r="G10" s="113"/>
      <c r="M10" s="117">
        <f t="shared" si="0"/>
        <v>0</v>
      </c>
    </row>
    <row r="11" spans="1:13" x14ac:dyDescent="0.25">
      <c r="A11" s="113"/>
      <c r="B11" s="173" t="str">
        <f>'Rua 4'!K2</f>
        <v>Rua 4</v>
      </c>
      <c r="C11" s="115">
        <f>'Rua 4'!I18+'Rua 4'!I49+'Rua 4'!I93+'Rua 4'!I99+'Rua 4'!I119+'Rua 4'!I126+'Rua 4'!I123</f>
        <v>0</v>
      </c>
      <c r="D11" s="115">
        <f>'Rua 4'!I87</f>
        <v>0</v>
      </c>
      <c r="E11" s="135">
        <f>'Rua 4'!I127</f>
        <v>0</v>
      </c>
      <c r="F11" s="113"/>
      <c r="G11" s="113"/>
      <c r="M11" s="117">
        <f t="shared" si="0"/>
        <v>0</v>
      </c>
    </row>
    <row r="12" spans="1:13" x14ac:dyDescent="0.25">
      <c r="A12" s="113"/>
      <c r="B12" s="173" t="str">
        <f>'Rua 5'!K2</f>
        <v>Rua 5</v>
      </c>
      <c r="C12" s="115">
        <f>'Rua 5'!I18+'Rua 5'!I49+'Rua 5'!I93+'Rua 5'!I99+'Rua 5'!I119+'Rua 5'!I126+'Rua 5'!I123</f>
        <v>0</v>
      </c>
      <c r="D12" s="115">
        <f>'Rua 5'!I87</f>
        <v>0</v>
      </c>
      <c r="E12" s="135">
        <f>'Rua 5'!I127</f>
        <v>0</v>
      </c>
      <c r="F12" s="113"/>
      <c r="G12" s="113"/>
      <c r="M12" s="117">
        <f t="shared" si="0"/>
        <v>0</v>
      </c>
    </row>
    <row r="13" spans="1:13" x14ac:dyDescent="0.25">
      <c r="A13" s="113"/>
      <c r="B13" s="173" t="str">
        <f>'Rua 6'!K2</f>
        <v>Rua 6</v>
      </c>
      <c r="C13" s="115">
        <f>'Rua 6'!I18+'Rua 6'!I49+'Rua 6'!I93+'Rua 6'!I99+'Rua 6'!I119+'Rua 6'!I126+'Rua 6'!I123</f>
        <v>0</v>
      </c>
      <c r="D13" s="115">
        <f>'Rua 6'!I87</f>
        <v>0</v>
      </c>
      <c r="E13" s="135">
        <f>'Rua 6'!I127</f>
        <v>0</v>
      </c>
      <c r="F13" s="113"/>
      <c r="G13" s="113"/>
      <c r="M13" s="117">
        <f t="shared" si="0"/>
        <v>0</v>
      </c>
    </row>
    <row r="14" spans="1:13" x14ac:dyDescent="0.25">
      <c r="A14" s="113"/>
      <c r="B14" s="173" t="str">
        <f>'Rua 7'!K2</f>
        <v>Rua 7</v>
      </c>
      <c r="C14" s="115">
        <f>'Rua 7'!I18+'Rua 7'!I49+'Rua 7'!I93+'Rua 7'!I99+'Rua 7'!I119+'Rua 7'!I126+'Rua 7'!I123</f>
        <v>0</v>
      </c>
      <c r="D14" s="115">
        <f>'Rua 7'!I87</f>
        <v>0</v>
      </c>
      <c r="E14" s="135">
        <f>'Rua 7'!I127</f>
        <v>0</v>
      </c>
      <c r="F14" s="113"/>
      <c r="G14" s="113"/>
      <c r="M14" s="117">
        <f t="shared" si="0"/>
        <v>0</v>
      </c>
    </row>
    <row r="15" spans="1:13" x14ac:dyDescent="0.25">
      <c r="A15" s="113"/>
      <c r="B15" s="173" t="str">
        <f>'Rua Local 1'!K2</f>
        <v>Rua Local 1</v>
      </c>
      <c r="C15" s="115">
        <f>'Rua Local 1'!I18+'Rua Local 1'!I49+'Rua Local 1'!I93+'Rua Local 1'!I99+'Rua Local 1'!I119+'Rua Local 1'!I126+'Rua Local 1'!I123</f>
        <v>0</v>
      </c>
      <c r="D15" s="115">
        <f>'Rua Local 1'!I87</f>
        <v>0</v>
      </c>
      <c r="E15" s="135">
        <f>'Rua Local 1'!I127</f>
        <v>0</v>
      </c>
      <c r="F15" s="113"/>
      <c r="G15" s="113"/>
      <c r="M15" s="117">
        <f t="shared" si="0"/>
        <v>0</v>
      </c>
    </row>
    <row r="16" spans="1:13" x14ac:dyDescent="0.25">
      <c r="A16" s="113"/>
      <c r="B16" s="173" t="str">
        <f>'Rua B'!K2</f>
        <v>Rua B</v>
      </c>
      <c r="C16" s="115">
        <f>'Rua B'!I18+'Rua B'!I49+'Rua B'!I93+'Rua B'!I99+'Rua B'!I119+'Rua B'!I126+'Rua B'!I123</f>
        <v>0</v>
      </c>
      <c r="D16" s="115">
        <f>'Rua B'!I87</f>
        <v>0</v>
      </c>
      <c r="E16" s="135">
        <f>'Rua B'!I127</f>
        <v>0</v>
      </c>
      <c r="F16" s="113"/>
      <c r="G16" s="113"/>
      <c r="M16" s="117">
        <f t="shared" si="0"/>
        <v>0</v>
      </c>
    </row>
    <row r="17" spans="1:13" x14ac:dyDescent="0.25">
      <c r="A17" s="113"/>
      <c r="B17" s="136" t="s">
        <v>134</v>
      </c>
      <c r="C17" s="116">
        <f>TOTAL!I18+TOTAL!I49+TOTAL!I93+TOTAL!I99+TOTAL!I119+TOTAL!I126+TOTAL!I123</f>
        <v>0</v>
      </c>
      <c r="D17" s="116">
        <f>TOTAL!I87</f>
        <v>0</v>
      </c>
      <c r="E17" s="135">
        <f>TOTAL!I127</f>
        <v>0</v>
      </c>
      <c r="F17" s="113"/>
      <c r="G17" s="113"/>
      <c r="M17" s="117">
        <f>C17+D17</f>
        <v>0</v>
      </c>
    </row>
    <row r="18" spans="1:13" ht="15.75" thickBot="1" x14ac:dyDescent="0.3">
      <c r="A18" s="114"/>
      <c r="B18" s="526" t="s">
        <v>135</v>
      </c>
      <c r="C18" s="527"/>
      <c r="D18" s="528"/>
      <c r="E18" s="137">
        <f>C17+D17</f>
        <v>0</v>
      </c>
      <c r="F18" s="112"/>
      <c r="G18" s="113"/>
    </row>
    <row r="19" spans="1:13" x14ac:dyDescent="0.25">
      <c r="A19" s="113"/>
      <c r="B19" s="236"/>
      <c r="C19" s="243">
        <f>SUM(C8:C13)</f>
        <v>0</v>
      </c>
      <c r="D19" s="243">
        <f>SUM(D8:D13)</f>
        <v>0</v>
      </c>
      <c r="E19" s="243">
        <f>SUM(E8:E13)</f>
        <v>0</v>
      </c>
      <c r="F19" s="113"/>
      <c r="G19" s="113"/>
    </row>
    <row r="20" spans="1:13" x14ac:dyDescent="0.25">
      <c r="A20" s="113"/>
      <c r="B20" s="236"/>
      <c r="C20" s="236"/>
      <c r="D20" s="236"/>
      <c r="E20" s="237"/>
      <c r="F20" s="113"/>
      <c r="G20" s="113"/>
    </row>
    <row r="21" spans="1:13" x14ac:dyDescent="0.25">
      <c r="C21" s="119"/>
      <c r="D21" s="119"/>
      <c r="E21" s="156" t="str">
        <f>TOTAL!G129</f>
        <v>Rio Grande, 31 de Agosto de 2018.</v>
      </c>
    </row>
    <row r="22" spans="1:13" ht="15.75" thickBot="1" x14ac:dyDescent="0.3"/>
    <row r="23" spans="1:13" x14ac:dyDescent="0.25">
      <c r="B23" s="498" t="s">
        <v>37</v>
      </c>
      <c r="C23" s="499"/>
      <c r="D23" s="46"/>
      <c r="I23" s="1"/>
    </row>
    <row r="24" spans="1:13" x14ac:dyDescent="0.25">
      <c r="B24" s="100" t="s">
        <v>124</v>
      </c>
      <c r="C24" s="101">
        <f>'Cálculo BDI'!$D$3</f>
        <v>7.4000000000000003E-3</v>
      </c>
      <c r="D24" s="46"/>
      <c r="E24" s="104" t="str">
        <f>TOTAL!F132</f>
        <v>Coordenadora de Projetos Eng.ª Suzel Magali Leite</v>
      </c>
      <c r="F24" s="64"/>
      <c r="G24" s="64"/>
      <c r="H24" s="123"/>
      <c r="I24" s="1"/>
    </row>
    <row r="25" spans="1:13" x14ac:dyDescent="0.25">
      <c r="B25" s="100" t="s">
        <v>125</v>
      </c>
      <c r="C25" s="101">
        <f>'Cálculo BDI'!$D$4</f>
        <v>9.7000000000000003E-3</v>
      </c>
      <c r="D25" s="46"/>
      <c r="H25" s="46"/>
      <c r="I25" s="1"/>
    </row>
    <row r="26" spans="1:13" x14ac:dyDescent="0.25">
      <c r="B26" s="100" t="s">
        <v>126</v>
      </c>
      <c r="C26" s="101">
        <f>'Cálculo BDI'!$D$5</f>
        <v>1.21E-2</v>
      </c>
      <c r="D26" s="46"/>
      <c r="H26" s="46"/>
      <c r="I26" s="1"/>
    </row>
    <row r="27" spans="1:13" x14ac:dyDescent="0.25">
      <c r="B27" s="100" t="s">
        <v>127</v>
      </c>
      <c r="C27" s="101">
        <f>'Cálculo BDI'!$D$6</f>
        <v>4.6699999999999998E-2</v>
      </c>
      <c r="D27" s="46"/>
      <c r="E27" s="529" t="str">
        <f>TOTAL!F135</f>
        <v>Eng.ª  Civil Bárbara Lothamer Peixe</v>
      </c>
      <c r="F27" s="529"/>
      <c r="G27" s="529"/>
      <c r="H27" s="529"/>
      <c r="I27" s="1"/>
    </row>
    <row r="28" spans="1:13" x14ac:dyDescent="0.25">
      <c r="B28" s="100" t="s">
        <v>128</v>
      </c>
      <c r="C28" s="101">
        <f>'Cálculo BDI'!$D$7</f>
        <v>8.6900000000000005E-2</v>
      </c>
      <c r="D28" s="46"/>
      <c r="E28" s="28"/>
      <c r="F28" s="28"/>
      <c r="G28" s="28"/>
      <c r="H28" s="46"/>
      <c r="I28" s="1"/>
    </row>
    <row r="29" spans="1:13" x14ac:dyDescent="0.25">
      <c r="B29" s="100" t="s">
        <v>129</v>
      </c>
      <c r="C29" s="101">
        <f>'Cálculo BDI'!$D$8</f>
        <v>6.6500000000000004E-2</v>
      </c>
      <c r="D29" s="46"/>
      <c r="E29" s="28"/>
      <c r="F29" s="28"/>
      <c r="G29" s="28"/>
      <c r="H29" s="46"/>
      <c r="I29" s="1"/>
    </row>
    <row r="30" spans="1:13" ht="15.75" thickBot="1" x14ac:dyDescent="0.3">
      <c r="B30" s="102" t="s">
        <v>36</v>
      </c>
      <c r="C30" s="103">
        <f>'Cálculo BDI'!$D$9</f>
        <v>0.25359999999999999</v>
      </c>
      <c r="D30" s="46"/>
      <c r="E30" s="529" t="str">
        <f>TOTAL!F138</f>
        <v>Chefe de Gabinete GPPE Darlene Torrada Pereira</v>
      </c>
      <c r="F30" s="529"/>
      <c r="G30" s="529"/>
      <c r="H30" s="529"/>
      <c r="I30" s="1"/>
    </row>
    <row r="31" spans="1:13" x14ac:dyDescent="0.25">
      <c r="B31" s="98" t="s">
        <v>122</v>
      </c>
      <c r="C31" s="96"/>
      <c r="D31" s="52"/>
      <c r="E31" s="93"/>
      <c r="F31" s="58"/>
      <c r="G31" s="58"/>
      <c r="H31" s="46"/>
      <c r="I31" s="1"/>
    </row>
    <row r="32" spans="1:13" ht="15.75" thickBot="1" x14ac:dyDescent="0.3">
      <c r="B32" s="99" t="s">
        <v>130</v>
      </c>
      <c r="C32" s="97"/>
      <c r="D32" s="52"/>
      <c r="E32" s="93"/>
      <c r="F32" s="58"/>
      <c r="G32" s="58"/>
      <c r="H32" s="109"/>
      <c r="I32" s="1"/>
    </row>
    <row r="33" spans="2:9" x14ac:dyDescent="0.25">
      <c r="B33" s="28"/>
      <c r="C33" s="28"/>
      <c r="D33" s="28"/>
      <c r="I33" s="1"/>
    </row>
    <row r="34" spans="2:9" x14ac:dyDescent="0.25">
      <c r="B34" s="28"/>
      <c r="C34" s="28"/>
      <c r="D34" s="28"/>
      <c r="E34" s="52"/>
      <c r="G34" s="125"/>
      <c r="H34" s="126"/>
      <c r="I34" s="1"/>
    </row>
    <row r="35" spans="2:9" ht="30" customHeight="1" x14ac:dyDescent="0.25">
      <c r="B35" s="525" t="str">
        <f>TOTAL!B141</f>
        <v>OBS: A base dos custos unitários de cada item contido neste orçamento têm origem da tabela do SINAPI de Junho de 2018, SICRO  de Novembro de 2017 e Franarin de Junho de 2018.</v>
      </c>
      <c r="C35" s="525"/>
      <c r="D35" s="525"/>
      <c r="E35" s="525"/>
      <c r="F35" s="525"/>
      <c r="G35" s="525"/>
      <c r="H35" s="525"/>
    </row>
    <row r="36" spans="2:9" x14ac:dyDescent="0.25">
      <c r="B36" s="124"/>
      <c r="C36" s="124"/>
      <c r="D36" s="124"/>
      <c r="E36" s="124"/>
      <c r="F36" s="124"/>
      <c r="G36" s="124"/>
      <c r="H36" s="124"/>
      <c r="I36" s="124"/>
    </row>
  </sheetData>
  <mergeCells count="9">
    <mergeCell ref="B2:E2"/>
    <mergeCell ref="B3:E3"/>
    <mergeCell ref="B4:E4"/>
    <mergeCell ref="B5:E6"/>
    <mergeCell ref="B35:H35"/>
    <mergeCell ref="B23:C23"/>
    <mergeCell ref="B18:D18"/>
    <mergeCell ref="E30:H30"/>
    <mergeCell ref="E27:H2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47"/>
  <sheetViews>
    <sheetView tabSelected="1" topLeftCell="A211" zoomScale="85" zoomScaleNormal="85" zoomScalePageLayoutView="55" workbookViewId="0">
      <selection activeCell="J225" sqref="J225"/>
    </sheetView>
  </sheetViews>
  <sheetFormatPr defaultRowHeight="15" x14ac:dyDescent="0.25"/>
  <cols>
    <col min="1" max="1" width="15.140625" customWidth="1"/>
    <col min="2" max="2" width="10.7109375" customWidth="1"/>
    <col min="3" max="3" width="13.7109375" customWidth="1"/>
    <col min="4" max="4" width="17.7109375" customWidth="1"/>
    <col min="5" max="5" width="15.140625" customWidth="1"/>
    <col min="6" max="6" width="18.5703125" customWidth="1"/>
    <col min="7" max="7" width="13.7109375" style="402" customWidth="1"/>
    <col min="8" max="8" width="17.7109375" customWidth="1"/>
    <col min="9" max="9" width="13.140625" customWidth="1"/>
    <col min="10" max="10" width="16.5703125" customWidth="1"/>
    <col min="11" max="11" width="13.28515625" customWidth="1"/>
    <col min="12" max="12" width="16.42578125" customWidth="1"/>
    <col min="13" max="13" width="13.42578125" customWidth="1"/>
    <col min="14" max="14" width="15.5703125" customWidth="1"/>
    <col min="15" max="15" width="13.28515625" customWidth="1"/>
    <col min="16" max="16" width="16" customWidth="1"/>
    <col min="17" max="17" width="13" customWidth="1"/>
    <col min="18" max="18" width="14.85546875" customWidth="1"/>
    <col min="19" max="19" width="13.42578125" customWidth="1"/>
    <col min="20" max="20" width="16.140625" customWidth="1"/>
    <col min="21" max="21" width="13.140625" customWidth="1"/>
    <col min="22" max="22" width="15.7109375" customWidth="1"/>
    <col min="23" max="23" width="19" customWidth="1"/>
  </cols>
  <sheetData>
    <row r="1" spans="1:25" ht="15.75" x14ac:dyDescent="0.25">
      <c r="F1" s="53"/>
      <c r="G1" s="401"/>
      <c r="H1" s="53"/>
      <c r="I1" s="53"/>
      <c r="J1" s="53"/>
      <c r="K1" s="53"/>
      <c r="L1" s="53"/>
      <c r="M1" s="53"/>
      <c r="N1" s="53"/>
      <c r="O1" s="53"/>
      <c r="P1" s="53"/>
    </row>
    <row r="2" spans="1:25" ht="15.75" x14ac:dyDescent="0.25">
      <c r="E2" s="53"/>
      <c r="F2" s="53"/>
      <c r="G2" s="401"/>
      <c r="H2" s="53"/>
      <c r="I2" s="53"/>
      <c r="J2" s="53"/>
      <c r="K2" s="53"/>
      <c r="L2" s="53"/>
      <c r="M2" s="53"/>
      <c r="N2" s="53"/>
      <c r="O2" s="53"/>
      <c r="P2" s="53"/>
    </row>
    <row r="3" spans="1:25" ht="15.75" x14ac:dyDescent="0.25">
      <c r="I3" s="53"/>
      <c r="J3" s="53"/>
      <c r="K3" s="53"/>
      <c r="L3" s="53"/>
      <c r="M3" s="53"/>
      <c r="N3" s="53"/>
      <c r="O3" s="53"/>
      <c r="P3" s="53"/>
    </row>
    <row r="4" spans="1:25" ht="15.75" x14ac:dyDescent="0.25">
      <c r="I4" s="53"/>
      <c r="J4" s="53"/>
      <c r="K4" s="53"/>
      <c r="L4" s="53"/>
      <c r="M4" s="53"/>
      <c r="N4" s="53"/>
      <c r="O4" s="53"/>
      <c r="P4" s="53"/>
    </row>
    <row r="5" spans="1:25" ht="15.75" x14ac:dyDescent="0.25">
      <c r="I5" s="53"/>
      <c r="J5" s="53"/>
      <c r="K5" s="342"/>
      <c r="L5" s="53"/>
      <c r="M5" s="53"/>
      <c r="N5" s="53"/>
      <c r="O5" s="53"/>
      <c r="P5" s="53"/>
    </row>
    <row r="6" spans="1:25" ht="16.5" thickBot="1" x14ac:dyDescent="0.3">
      <c r="I6" s="53"/>
      <c r="J6" s="53"/>
      <c r="K6" s="53"/>
      <c r="L6" s="53"/>
      <c r="M6" s="53"/>
      <c r="N6" s="53"/>
      <c r="O6" s="53"/>
      <c r="P6" s="53"/>
    </row>
    <row r="7" spans="1:25" ht="18.75" customHeight="1" thickBot="1" x14ac:dyDescent="0.3">
      <c r="B7" s="537" t="s">
        <v>336</v>
      </c>
      <c r="C7" s="538"/>
      <c r="D7" s="538"/>
      <c r="E7" s="538"/>
      <c r="F7" s="538"/>
      <c r="G7" s="538"/>
      <c r="H7" s="538"/>
      <c r="I7" s="538"/>
      <c r="J7" s="538"/>
      <c r="K7" s="538"/>
      <c r="L7" s="538"/>
      <c r="M7" s="538"/>
      <c r="N7" s="538"/>
      <c r="O7" s="538"/>
      <c r="P7" s="538"/>
      <c r="Q7" s="538"/>
      <c r="R7" s="538"/>
      <c r="S7" s="538"/>
      <c r="T7" s="538"/>
      <c r="U7" s="538"/>
      <c r="V7" s="538"/>
      <c r="W7" s="539"/>
    </row>
    <row r="8" spans="1:25" ht="15.75" customHeight="1" thickBot="1" x14ac:dyDescent="0.3">
      <c r="B8" s="537" t="s">
        <v>200</v>
      </c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538"/>
      <c r="O8" s="538"/>
      <c r="P8" s="538"/>
      <c r="Q8" s="538"/>
      <c r="R8" s="538"/>
      <c r="S8" s="538"/>
      <c r="T8" s="538"/>
      <c r="U8" s="538"/>
      <c r="V8" s="538"/>
      <c r="W8" s="539"/>
      <c r="X8" s="74"/>
      <c r="Y8" s="74"/>
    </row>
    <row r="9" spans="1:25" ht="30" customHeight="1" thickBot="1" x14ac:dyDescent="0.3">
      <c r="B9" s="530" t="s">
        <v>89</v>
      </c>
      <c r="C9" s="532" t="s">
        <v>334</v>
      </c>
      <c r="D9" s="533"/>
      <c r="E9" s="532" t="s">
        <v>120</v>
      </c>
      <c r="F9" s="533"/>
      <c r="G9" s="532" t="s">
        <v>61</v>
      </c>
      <c r="H9" s="533"/>
      <c r="I9" s="532" t="s">
        <v>147</v>
      </c>
      <c r="J9" s="533"/>
      <c r="K9" s="532" t="s">
        <v>241</v>
      </c>
      <c r="L9" s="534"/>
      <c r="M9" s="532" t="s">
        <v>251</v>
      </c>
      <c r="N9" s="533"/>
      <c r="O9" s="535" t="s">
        <v>347</v>
      </c>
      <c r="P9" s="536"/>
      <c r="Q9" s="532" t="s">
        <v>335</v>
      </c>
      <c r="R9" s="533"/>
      <c r="S9" s="540" t="s">
        <v>333</v>
      </c>
      <c r="T9" s="541"/>
      <c r="U9" s="540" t="s">
        <v>332</v>
      </c>
      <c r="V9" s="541"/>
      <c r="W9" s="530" t="s">
        <v>134</v>
      </c>
      <c r="X9" s="343"/>
      <c r="Y9" s="74"/>
    </row>
    <row r="10" spans="1:25" ht="15.75" thickBot="1" x14ac:dyDescent="0.3">
      <c r="B10" s="531"/>
      <c r="C10" s="346" t="s">
        <v>38</v>
      </c>
      <c r="D10" s="347" t="s">
        <v>53</v>
      </c>
      <c r="E10" s="413" t="s">
        <v>38</v>
      </c>
      <c r="F10" s="347" t="s">
        <v>53</v>
      </c>
      <c r="G10" s="403" t="s">
        <v>38</v>
      </c>
      <c r="H10" s="348" t="s">
        <v>53</v>
      </c>
      <c r="I10" s="346" t="s">
        <v>38</v>
      </c>
      <c r="J10" s="347" t="s">
        <v>53</v>
      </c>
      <c r="K10" s="349" t="s">
        <v>38</v>
      </c>
      <c r="L10" s="345" t="s">
        <v>53</v>
      </c>
      <c r="M10" s="344" t="s">
        <v>38</v>
      </c>
      <c r="N10" s="345" t="s">
        <v>53</v>
      </c>
      <c r="O10" s="350" t="s">
        <v>38</v>
      </c>
      <c r="P10" s="347" t="s">
        <v>53</v>
      </c>
      <c r="Q10" s="346" t="s">
        <v>38</v>
      </c>
      <c r="R10" s="347" t="s">
        <v>53</v>
      </c>
      <c r="S10" s="350" t="s">
        <v>38</v>
      </c>
      <c r="T10" s="347" t="s">
        <v>53</v>
      </c>
      <c r="U10" s="346" t="s">
        <v>38</v>
      </c>
      <c r="V10" s="348" t="s">
        <v>53</v>
      </c>
      <c r="W10" s="531"/>
      <c r="X10" s="74"/>
      <c r="Y10" s="74"/>
    </row>
    <row r="11" spans="1:25" ht="15.75" x14ac:dyDescent="0.25">
      <c r="A11" s="165"/>
      <c r="B11" s="352" t="s">
        <v>39</v>
      </c>
      <c r="C11" s="394"/>
      <c r="D11" s="356"/>
      <c r="E11" s="414"/>
      <c r="F11" s="356"/>
      <c r="G11" s="397"/>
      <c r="H11" s="354"/>
      <c r="I11" s="395"/>
      <c r="J11" s="356"/>
      <c r="K11" s="399"/>
      <c r="L11" s="354"/>
      <c r="M11" s="395"/>
      <c r="N11" s="354"/>
      <c r="O11" s="411"/>
      <c r="P11" s="356"/>
      <c r="Q11" s="395"/>
      <c r="R11" s="356"/>
      <c r="S11" s="411"/>
      <c r="T11" s="356"/>
      <c r="U11" s="395"/>
      <c r="V11" s="354"/>
      <c r="W11" s="392">
        <f>D11+F11+H11+J11+L11+N11+P11+R11+T11+V11</f>
        <v>0</v>
      </c>
      <c r="Y11" s="441"/>
    </row>
    <row r="12" spans="1:25" x14ac:dyDescent="0.25">
      <c r="A12" s="15"/>
      <c r="B12" s="359" t="s">
        <v>40</v>
      </c>
      <c r="C12" s="394"/>
      <c r="D12" s="356"/>
      <c r="E12" s="357"/>
      <c r="F12" s="356"/>
      <c r="G12" s="397"/>
      <c r="H12" s="354"/>
      <c r="I12" s="395"/>
      <c r="J12" s="356"/>
      <c r="K12" s="361"/>
      <c r="L12" s="354"/>
      <c r="M12" s="353"/>
      <c r="N12" s="354"/>
      <c r="O12" s="395"/>
      <c r="P12" s="356"/>
      <c r="Q12" s="395"/>
      <c r="R12" s="356"/>
      <c r="S12" s="397"/>
      <c r="T12" s="356"/>
      <c r="U12" s="395"/>
      <c r="V12" s="354"/>
      <c r="W12" s="390">
        <f t="shared" ref="W12:W26" si="0">D12+F12+H12+J12+L12+N12+P12+R12+T12+V12</f>
        <v>0</v>
      </c>
      <c r="Y12" s="441"/>
    </row>
    <row r="13" spans="1:25" ht="15.75" x14ac:dyDescent="0.25">
      <c r="A13" s="10"/>
      <c r="B13" s="359" t="s">
        <v>41</v>
      </c>
      <c r="C13" s="394"/>
      <c r="D13" s="356"/>
      <c r="E13" s="357"/>
      <c r="F13" s="356"/>
      <c r="G13" s="397"/>
      <c r="H13" s="354"/>
      <c r="I13" s="400"/>
      <c r="J13" s="356"/>
      <c r="K13" s="363"/>
      <c r="L13" s="354"/>
      <c r="M13" s="360"/>
      <c r="N13" s="354"/>
      <c r="O13" s="395"/>
      <c r="P13" s="356"/>
      <c r="Q13" s="395"/>
      <c r="R13" s="356"/>
      <c r="S13" s="397"/>
      <c r="T13" s="356"/>
      <c r="U13" s="395"/>
      <c r="V13" s="354"/>
      <c r="W13" s="390">
        <f t="shared" si="0"/>
        <v>0</v>
      </c>
      <c r="Y13" s="441"/>
    </row>
    <row r="14" spans="1:25" x14ac:dyDescent="0.25">
      <c r="A14" s="12"/>
      <c r="B14" s="359" t="s">
        <v>42</v>
      </c>
      <c r="C14" s="394"/>
      <c r="D14" s="356"/>
      <c r="E14" s="363"/>
      <c r="F14" s="356"/>
      <c r="G14" s="394"/>
      <c r="H14" s="354"/>
      <c r="I14" s="353"/>
      <c r="J14" s="356"/>
      <c r="K14" s="363"/>
      <c r="L14" s="354"/>
      <c r="M14" s="360"/>
      <c r="N14" s="354"/>
      <c r="O14" s="360"/>
      <c r="P14" s="356"/>
      <c r="Q14" s="360"/>
      <c r="R14" s="356"/>
      <c r="S14" s="394"/>
      <c r="T14" s="356"/>
      <c r="U14" s="360"/>
      <c r="V14" s="354"/>
      <c r="W14" s="390">
        <f t="shared" si="0"/>
        <v>0</v>
      </c>
      <c r="Y14" s="441"/>
    </row>
    <row r="15" spans="1:25" ht="15.75" x14ac:dyDescent="0.25">
      <c r="A15" s="11"/>
      <c r="B15" s="359" t="s">
        <v>43</v>
      </c>
      <c r="C15" s="394"/>
      <c r="D15" s="356"/>
      <c r="F15" s="356"/>
      <c r="G15" s="394"/>
      <c r="H15" s="354"/>
      <c r="I15" s="360"/>
      <c r="J15" s="356"/>
      <c r="K15" s="363"/>
      <c r="L15" s="354"/>
      <c r="M15" s="360"/>
      <c r="N15" s="354"/>
      <c r="O15" s="400"/>
      <c r="P15" s="356"/>
      <c r="Q15" s="360"/>
      <c r="R15" s="356"/>
      <c r="S15" s="412"/>
      <c r="T15" s="356"/>
      <c r="U15" s="360"/>
      <c r="V15" s="354"/>
      <c r="W15" s="390">
        <f t="shared" si="0"/>
        <v>0</v>
      </c>
      <c r="Y15" s="441"/>
    </row>
    <row r="16" spans="1:25" x14ac:dyDescent="0.25">
      <c r="A16" s="12"/>
      <c r="B16" s="359" t="s">
        <v>44</v>
      </c>
      <c r="C16" s="394"/>
      <c r="D16" s="356"/>
      <c r="E16" s="417"/>
      <c r="F16" s="356"/>
      <c r="G16" s="394"/>
      <c r="H16" s="354"/>
      <c r="I16" s="360"/>
      <c r="J16" s="356"/>
      <c r="K16" s="363"/>
      <c r="L16" s="354"/>
      <c r="M16" s="360"/>
      <c r="N16" s="354"/>
      <c r="O16" s="353"/>
      <c r="P16" s="356"/>
      <c r="Q16" s="360"/>
      <c r="R16" s="356"/>
      <c r="S16" s="394"/>
      <c r="T16" s="356"/>
      <c r="U16" s="360"/>
      <c r="V16" s="354"/>
      <c r="W16" s="390">
        <f t="shared" si="0"/>
        <v>0</v>
      </c>
    </row>
    <row r="17" spans="1:23" ht="15.75" x14ac:dyDescent="0.25">
      <c r="A17" s="11"/>
      <c r="B17" s="359" t="s">
        <v>45</v>
      </c>
      <c r="C17" s="394"/>
      <c r="D17" s="356"/>
      <c r="E17" s="417"/>
      <c r="F17" s="356"/>
      <c r="G17" s="394"/>
      <c r="H17" s="354"/>
      <c r="I17" s="360"/>
      <c r="J17" s="356"/>
      <c r="K17" s="363"/>
      <c r="L17" s="354"/>
      <c r="M17" s="360"/>
      <c r="N17" s="354"/>
      <c r="O17" s="360"/>
      <c r="P17" s="356"/>
      <c r="Q17" s="360"/>
      <c r="R17" s="356"/>
      <c r="S17" s="394"/>
      <c r="T17" s="356"/>
      <c r="U17" s="360"/>
      <c r="V17" s="354"/>
      <c r="W17" s="390">
        <f t="shared" si="0"/>
        <v>0</v>
      </c>
    </row>
    <row r="18" spans="1:23" x14ac:dyDescent="0.25">
      <c r="A18" s="12"/>
      <c r="B18" s="359" t="s">
        <v>46</v>
      </c>
      <c r="C18" s="394"/>
      <c r="D18" s="356"/>
      <c r="E18" s="417"/>
      <c r="F18" s="356"/>
      <c r="G18" s="394"/>
      <c r="H18" s="354"/>
      <c r="I18" s="360"/>
      <c r="J18" s="356"/>
      <c r="K18" s="363"/>
      <c r="L18" s="354"/>
      <c r="M18" s="360"/>
      <c r="N18" s="354"/>
      <c r="O18" s="360"/>
      <c r="P18" s="356"/>
      <c r="Q18" s="360"/>
      <c r="R18" s="356"/>
      <c r="S18" s="394"/>
      <c r="T18" s="356"/>
      <c r="U18" s="360"/>
      <c r="V18" s="354"/>
      <c r="W18" s="390">
        <f t="shared" si="0"/>
        <v>0</v>
      </c>
    </row>
    <row r="19" spans="1:23" ht="15.75" x14ac:dyDescent="0.25">
      <c r="A19" s="11"/>
      <c r="B19" s="359" t="s">
        <v>47</v>
      </c>
      <c r="C19" s="394"/>
      <c r="D19" s="356"/>
      <c r="E19" s="417"/>
      <c r="F19" s="356"/>
      <c r="G19" s="394"/>
      <c r="H19" s="354"/>
      <c r="I19" s="360"/>
      <c r="J19" s="356"/>
      <c r="K19" s="363"/>
      <c r="L19" s="354"/>
      <c r="M19" s="360"/>
      <c r="N19" s="354"/>
      <c r="O19" s="360"/>
      <c r="P19" s="356"/>
      <c r="Q19" s="360"/>
      <c r="R19" s="356"/>
      <c r="S19" s="394"/>
      <c r="T19" s="356"/>
      <c r="U19" s="360"/>
      <c r="V19" s="354"/>
      <c r="W19" s="390">
        <f t="shared" si="0"/>
        <v>0</v>
      </c>
    </row>
    <row r="20" spans="1:23" x14ac:dyDescent="0.25">
      <c r="A20" s="12"/>
      <c r="B20" s="359" t="s">
        <v>48</v>
      </c>
      <c r="C20" s="394"/>
      <c r="D20" s="356"/>
      <c r="E20" s="417"/>
      <c r="F20" s="356"/>
      <c r="G20" s="394"/>
      <c r="H20" s="354"/>
      <c r="I20" s="394"/>
      <c r="J20" s="356"/>
      <c r="K20" s="363"/>
      <c r="L20" s="354"/>
      <c r="M20" s="360"/>
      <c r="N20" s="354"/>
      <c r="O20" s="360"/>
      <c r="P20" s="356"/>
      <c r="Q20" s="353"/>
      <c r="R20" s="356"/>
      <c r="S20" s="394"/>
      <c r="T20" s="356"/>
      <c r="U20" s="353"/>
      <c r="V20" s="354"/>
      <c r="W20" s="390">
        <f t="shared" si="0"/>
        <v>0</v>
      </c>
    </row>
    <row r="21" spans="1:23" x14ac:dyDescent="0.25">
      <c r="A21" s="13"/>
      <c r="B21" s="364" t="s">
        <v>54</v>
      </c>
      <c r="C21" s="394"/>
      <c r="D21" s="356"/>
      <c r="E21" s="417"/>
      <c r="F21" s="356"/>
      <c r="G21" s="394"/>
      <c r="H21" s="354"/>
      <c r="I21" s="394"/>
      <c r="J21" s="356"/>
      <c r="K21" s="366"/>
      <c r="L21" s="354"/>
      <c r="M21" s="365"/>
      <c r="N21" s="354"/>
      <c r="O21" s="365"/>
      <c r="P21" s="356"/>
      <c r="Q21" s="360"/>
      <c r="R21" s="356"/>
      <c r="S21" s="394"/>
      <c r="T21" s="356"/>
      <c r="U21" s="360"/>
      <c r="V21" s="354"/>
      <c r="W21" s="390">
        <f t="shared" si="0"/>
        <v>0</v>
      </c>
    </row>
    <row r="22" spans="1:23" x14ac:dyDescent="0.25">
      <c r="A22" s="12"/>
      <c r="B22" s="359" t="s">
        <v>95</v>
      </c>
      <c r="C22" s="394"/>
      <c r="D22" s="356"/>
      <c r="E22" s="423"/>
      <c r="F22" s="356"/>
      <c r="G22" s="394"/>
      <c r="H22" s="354"/>
      <c r="I22" s="394"/>
      <c r="J22" s="356"/>
      <c r="K22" s="367"/>
      <c r="L22" s="354"/>
      <c r="M22" s="368"/>
      <c r="N22" s="354"/>
      <c r="O22" s="353"/>
      <c r="P22" s="356"/>
      <c r="Q22" s="360"/>
      <c r="R22" s="356"/>
      <c r="S22" s="394"/>
      <c r="T22" s="356"/>
      <c r="U22" s="360"/>
      <c r="V22" s="354"/>
      <c r="W22" s="390">
        <f t="shared" si="0"/>
        <v>0</v>
      </c>
    </row>
    <row r="23" spans="1:23" x14ac:dyDescent="0.25">
      <c r="A23" s="12"/>
      <c r="B23" s="359" t="s">
        <v>326</v>
      </c>
      <c r="C23" s="394"/>
      <c r="D23" s="356"/>
      <c r="E23" s="357"/>
      <c r="F23" s="356"/>
      <c r="G23" s="394"/>
      <c r="H23" s="354"/>
      <c r="I23" s="394"/>
      <c r="J23" s="356"/>
      <c r="K23" s="367"/>
      <c r="L23" s="354"/>
      <c r="M23" s="368"/>
      <c r="N23" s="354"/>
      <c r="O23" s="353"/>
      <c r="P23" s="356"/>
      <c r="Q23" s="360"/>
      <c r="R23" s="356"/>
      <c r="S23" s="394"/>
      <c r="T23" s="356"/>
      <c r="U23" s="360"/>
      <c r="V23" s="354"/>
      <c r="W23" s="390">
        <f t="shared" si="0"/>
        <v>0</v>
      </c>
    </row>
    <row r="24" spans="1:23" x14ac:dyDescent="0.25">
      <c r="A24" s="12"/>
      <c r="B24" s="359" t="s">
        <v>327</v>
      </c>
      <c r="C24" s="394"/>
      <c r="D24" s="356"/>
      <c r="E24" s="357"/>
      <c r="F24" s="356"/>
      <c r="G24" s="394"/>
      <c r="H24" s="354"/>
      <c r="I24" s="394"/>
      <c r="J24" s="356"/>
      <c r="K24" s="367"/>
      <c r="L24" s="354"/>
      <c r="M24" s="368"/>
      <c r="N24" s="354"/>
      <c r="O24" s="353"/>
      <c r="P24" s="356"/>
      <c r="Q24" s="360"/>
      <c r="R24" s="356"/>
      <c r="S24" s="394"/>
      <c r="T24" s="356"/>
      <c r="U24" s="360"/>
      <c r="V24" s="354"/>
      <c r="W24" s="390">
        <f t="shared" si="0"/>
        <v>0</v>
      </c>
    </row>
    <row r="25" spans="1:23" x14ac:dyDescent="0.25">
      <c r="A25" s="12"/>
      <c r="B25" s="359" t="s">
        <v>328</v>
      </c>
      <c r="C25" s="394"/>
      <c r="D25" s="356"/>
      <c r="E25" s="415"/>
      <c r="F25" s="356"/>
      <c r="G25" s="394"/>
      <c r="H25" s="354"/>
      <c r="I25" s="353"/>
      <c r="J25" s="356"/>
      <c r="K25" s="367"/>
      <c r="L25" s="354"/>
      <c r="M25" s="368"/>
      <c r="N25" s="354"/>
      <c r="O25" s="353"/>
      <c r="P25" s="356"/>
      <c r="Q25" s="360"/>
      <c r="R25" s="356"/>
      <c r="S25" s="394"/>
      <c r="T25" s="356"/>
      <c r="U25" s="360"/>
      <c r="V25" s="354"/>
      <c r="W25" s="390">
        <f t="shared" si="0"/>
        <v>0</v>
      </c>
    </row>
    <row r="26" spans="1:23" ht="15.75" thickBot="1" x14ac:dyDescent="0.3">
      <c r="A26" s="12"/>
      <c r="B26" s="359" t="s">
        <v>329</v>
      </c>
      <c r="C26" s="394"/>
      <c r="D26" s="371">
        <f t="shared" ref="D26" si="1">ROUND(C26*D$28,4)</f>
        <v>0</v>
      </c>
      <c r="E26" s="416"/>
      <c r="F26" s="356">
        <f t="shared" ref="F26" si="2">ROUND(E26*F$28,4)</f>
        <v>0</v>
      </c>
      <c r="G26" s="404"/>
      <c r="H26" s="354">
        <f t="shared" ref="H26" si="3">ROUND(G26*H$28,4)</f>
        <v>0</v>
      </c>
      <c r="I26" s="370"/>
      <c r="J26" s="371">
        <f t="shared" ref="J26" si="4">ROUND(I26*J$28,4)</f>
        <v>0</v>
      </c>
      <c r="K26" s="367"/>
      <c r="L26" s="354">
        <f t="shared" ref="L26" si="5">ROUND(K26*L$28,4)</f>
        <v>0</v>
      </c>
      <c r="M26" s="368"/>
      <c r="N26" s="354">
        <f t="shared" ref="N26" si="6">ROUND(M26*N$28,4)</f>
        <v>0</v>
      </c>
      <c r="O26" s="372"/>
      <c r="P26" s="371">
        <f t="shared" ref="P26" si="7">ROUND(O26*P$28,4)</f>
        <v>0</v>
      </c>
      <c r="Q26" s="373"/>
      <c r="R26" s="371"/>
      <c r="S26" s="410"/>
      <c r="T26" s="371"/>
      <c r="U26" s="373"/>
      <c r="V26" s="389"/>
      <c r="W26" s="391">
        <f t="shared" si="0"/>
        <v>0</v>
      </c>
    </row>
    <row r="27" spans="1:23" ht="16.5" thickBot="1" x14ac:dyDescent="0.3">
      <c r="A27" s="10"/>
      <c r="B27" s="374" t="s">
        <v>36</v>
      </c>
      <c r="C27" s="405">
        <f t="shared" ref="C27:K27" si="8">SUM(C11:C26)</f>
        <v>0</v>
      </c>
      <c r="D27" s="376">
        <f t="shared" si="8"/>
        <v>0</v>
      </c>
      <c r="E27" s="405">
        <f t="shared" si="8"/>
        <v>0</v>
      </c>
      <c r="F27" s="376">
        <f t="shared" si="8"/>
        <v>0</v>
      </c>
      <c r="G27" s="405">
        <f t="shared" si="8"/>
        <v>0</v>
      </c>
      <c r="H27" s="376">
        <f t="shared" si="8"/>
        <v>0</v>
      </c>
      <c r="I27" s="375">
        <f t="shared" si="8"/>
        <v>0</v>
      </c>
      <c r="J27" s="376">
        <f t="shared" si="8"/>
        <v>0</v>
      </c>
      <c r="K27" s="375">
        <f t="shared" si="8"/>
        <v>0</v>
      </c>
      <c r="L27" s="377">
        <f>SUM(L12:L26)</f>
        <v>0</v>
      </c>
      <c r="M27" s="375">
        <f>SUM(M11:M26)</f>
        <v>0</v>
      </c>
      <c r="N27" s="377">
        <f>SUM(N12:N26)</f>
        <v>0</v>
      </c>
      <c r="O27" s="378">
        <f>SUM(O11:O26)</f>
        <v>0</v>
      </c>
      <c r="P27" s="379">
        <f>SUM(P11:P26)</f>
        <v>0</v>
      </c>
      <c r="Q27" s="380">
        <f>SUM(Q11:Q26)</f>
        <v>0</v>
      </c>
      <c r="R27" s="379">
        <f>SUM(R14:R22)</f>
        <v>0</v>
      </c>
      <c r="S27" s="378">
        <f>SUM(S11:S26)</f>
        <v>0</v>
      </c>
      <c r="T27" s="379">
        <f>SUM(T11:T26)</f>
        <v>0</v>
      </c>
      <c r="U27" s="380">
        <f>SUM(U11:U26)</f>
        <v>0</v>
      </c>
      <c r="V27" s="379">
        <f>SUM(V11:V26)</f>
        <v>0</v>
      </c>
      <c r="W27" s="393">
        <f>SUM(W11:W26)</f>
        <v>0</v>
      </c>
    </row>
    <row r="28" spans="1:23" ht="15.75" x14ac:dyDescent="0.25">
      <c r="A28" s="335"/>
      <c r="B28" s="381"/>
      <c r="C28" s="443"/>
      <c r="D28" s="444">
        <f>'Rua 1'!I18</f>
        <v>0</v>
      </c>
      <c r="E28" s="443"/>
      <c r="F28" s="444">
        <f>'Rua 1'!I49</f>
        <v>0</v>
      </c>
      <c r="G28" s="445"/>
      <c r="H28" s="444">
        <f>'Rua 1'!I87</f>
        <v>0</v>
      </c>
      <c r="I28" s="443"/>
      <c r="J28" s="444">
        <f>'Rua 1'!I93</f>
        <v>0</v>
      </c>
      <c r="K28" s="443"/>
      <c r="L28" s="444">
        <f>'Rua 1'!I99</f>
        <v>0</v>
      </c>
      <c r="M28" s="444"/>
      <c r="N28" s="444">
        <f>'Rua 1'!I119</f>
        <v>0</v>
      </c>
      <c r="O28" s="443"/>
      <c r="P28" s="444">
        <f>'Rua 1'!I123</f>
        <v>0</v>
      </c>
      <c r="Q28" s="446"/>
      <c r="R28" s="447">
        <f>'Rua 1'!I126</f>
        <v>0</v>
      </c>
      <c r="S28" s="443"/>
      <c r="T28" s="444">
        <v>0</v>
      </c>
      <c r="U28" s="446"/>
      <c r="V28" s="447">
        <v>0</v>
      </c>
      <c r="W28" s="447">
        <f>'Rua 1'!I127</f>
        <v>0</v>
      </c>
    </row>
    <row r="29" spans="1:23" ht="15.75" thickBot="1" x14ac:dyDescent="0.3">
      <c r="A29" s="337"/>
      <c r="B29" s="338"/>
      <c r="C29" s="338"/>
      <c r="D29" s="339"/>
      <c r="E29" s="340"/>
      <c r="F29" s="340"/>
      <c r="G29" s="407"/>
      <c r="H29" s="340"/>
      <c r="I29" s="338"/>
      <c r="J29" s="339"/>
      <c r="K29" s="338"/>
      <c r="L29" s="339"/>
      <c r="M29" s="339"/>
      <c r="N29" s="339"/>
      <c r="O29" s="338"/>
      <c r="P29" s="339"/>
      <c r="Q29" s="341"/>
      <c r="R29" s="341"/>
      <c r="S29" s="341"/>
      <c r="T29" s="341"/>
      <c r="U29" s="341"/>
      <c r="V29" s="341"/>
      <c r="W29" s="351"/>
    </row>
    <row r="30" spans="1:23" ht="19.5" customHeight="1" thickBot="1" x14ac:dyDescent="0.3">
      <c r="A30" s="337"/>
      <c r="B30" s="537" t="s">
        <v>336</v>
      </c>
      <c r="C30" s="538"/>
      <c r="D30" s="538"/>
      <c r="E30" s="538"/>
      <c r="F30" s="538"/>
      <c r="G30" s="538"/>
      <c r="H30" s="538"/>
      <c r="I30" s="538"/>
      <c r="J30" s="538"/>
      <c r="K30" s="538"/>
      <c r="L30" s="538"/>
      <c r="M30" s="538"/>
      <c r="N30" s="538"/>
      <c r="O30" s="538"/>
      <c r="P30" s="538"/>
      <c r="Q30" s="538"/>
      <c r="R30" s="538"/>
      <c r="S30" s="538"/>
      <c r="T30" s="538"/>
      <c r="U30" s="538"/>
      <c r="V30" s="538"/>
      <c r="W30" s="539"/>
    </row>
    <row r="31" spans="1:23" ht="15.75" customHeight="1" thickBot="1" x14ac:dyDescent="0.3">
      <c r="A31" s="337"/>
      <c r="B31" s="537" t="s">
        <v>281</v>
      </c>
      <c r="C31" s="538"/>
      <c r="D31" s="538"/>
      <c r="E31" s="538"/>
      <c r="F31" s="538"/>
      <c r="G31" s="538"/>
      <c r="H31" s="538"/>
      <c r="I31" s="538"/>
      <c r="J31" s="538"/>
      <c r="K31" s="538"/>
      <c r="L31" s="538"/>
      <c r="M31" s="538"/>
      <c r="N31" s="538"/>
      <c r="O31" s="538"/>
      <c r="P31" s="538"/>
      <c r="Q31" s="538"/>
      <c r="R31" s="538"/>
      <c r="S31" s="538"/>
      <c r="T31" s="538"/>
      <c r="U31" s="538"/>
      <c r="V31" s="538"/>
      <c r="W31" s="539"/>
    </row>
    <row r="32" spans="1:23" ht="33" customHeight="1" thickBot="1" x14ac:dyDescent="0.3">
      <c r="A32" s="337"/>
      <c r="B32" s="530" t="s">
        <v>89</v>
      </c>
      <c r="C32" s="532" t="s">
        <v>334</v>
      </c>
      <c r="D32" s="533"/>
      <c r="E32" s="532" t="s">
        <v>120</v>
      </c>
      <c r="F32" s="533"/>
      <c r="G32" s="532" t="s">
        <v>61</v>
      </c>
      <c r="H32" s="533"/>
      <c r="I32" s="532" t="s">
        <v>147</v>
      </c>
      <c r="J32" s="533"/>
      <c r="K32" s="532" t="s">
        <v>241</v>
      </c>
      <c r="L32" s="534"/>
      <c r="M32" s="532" t="s">
        <v>251</v>
      </c>
      <c r="N32" s="533"/>
      <c r="O32" s="535" t="s">
        <v>347</v>
      </c>
      <c r="P32" s="536"/>
      <c r="Q32" s="532" t="s">
        <v>335</v>
      </c>
      <c r="R32" s="533"/>
      <c r="S32" s="540" t="s">
        <v>333</v>
      </c>
      <c r="T32" s="541"/>
      <c r="U32" s="540" t="s">
        <v>332</v>
      </c>
      <c r="V32" s="541"/>
      <c r="W32" s="530" t="s">
        <v>134</v>
      </c>
    </row>
    <row r="33" spans="1:23" ht="15.75" thickBot="1" x14ac:dyDescent="0.3">
      <c r="A33" s="337"/>
      <c r="B33" s="531"/>
      <c r="C33" s="344" t="s">
        <v>38</v>
      </c>
      <c r="D33" s="345" t="s">
        <v>53</v>
      </c>
      <c r="E33" s="346" t="s">
        <v>38</v>
      </c>
      <c r="F33" s="347" t="s">
        <v>53</v>
      </c>
      <c r="G33" s="403" t="s">
        <v>38</v>
      </c>
      <c r="H33" s="348" t="s">
        <v>53</v>
      </c>
      <c r="I33" s="346" t="s">
        <v>38</v>
      </c>
      <c r="J33" s="347" t="s">
        <v>53</v>
      </c>
      <c r="K33" s="349" t="s">
        <v>38</v>
      </c>
      <c r="L33" s="345" t="s">
        <v>53</v>
      </c>
      <c r="M33" s="344" t="s">
        <v>38</v>
      </c>
      <c r="N33" s="345" t="s">
        <v>53</v>
      </c>
      <c r="O33" s="350" t="s">
        <v>38</v>
      </c>
      <c r="P33" s="347" t="s">
        <v>53</v>
      </c>
      <c r="Q33" s="346" t="s">
        <v>38</v>
      </c>
      <c r="R33" s="347" t="s">
        <v>53</v>
      </c>
      <c r="S33" s="350" t="s">
        <v>38</v>
      </c>
      <c r="T33" s="347" t="s">
        <v>53</v>
      </c>
      <c r="U33" s="346" t="s">
        <v>38</v>
      </c>
      <c r="V33" s="347" t="s">
        <v>53</v>
      </c>
      <c r="W33" s="531"/>
    </row>
    <row r="34" spans="1:23" x14ac:dyDescent="0.25">
      <c r="A34" s="337"/>
      <c r="B34" s="352" t="s">
        <v>39</v>
      </c>
      <c r="C34" s="353"/>
      <c r="D34" s="354"/>
      <c r="E34" s="355"/>
      <c r="F34" s="356"/>
      <c r="G34" s="397"/>
      <c r="H34" s="354"/>
      <c r="I34" s="355"/>
      <c r="J34" s="356"/>
      <c r="K34" s="357"/>
      <c r="L34" s="354"/>
      <c r="M34" s="355"/>
      <c r="N34" s="354"/>
      <c r="O34" s="411"/>
      <c r="P34" s="356"/>
      <c r="Q34" s="355"/>
      <c r="R34" s="356"/>
      <c r="S34" s="411"/>
      <c r="T34" s="356"/>
      <c r="U34" s="355"/>
      <c r="V34" s="356"/>
      <c r="W34" s="392">
        <f>D34+F34+H34+J34+L34+N34+P34+R34+T34+V34</f>
        <v>0</v>
      </c>
    </row>
    <row r="35" spans="1:23" x14ac:dyDescent="0.25">
      <c r="A35" s="337"/>
      <c r="B35" s="359" t="s">
        <v>40</v>
      </c>
      <c r="C35" s="360"/>
      <c r="D35" s="354"/>
      <c r="E35" s="355"/>
      <c r="F35" s="356"/>
      <c r="G35" s="397"/>
      <c r="H35" s="354"/>
      <c r="I35" s="355"/>
      <c r="J35" s="356"/>
      <c r="K35" s="361"/>
      <c r="L35" s="354"/>
      <c r="M35" s="353"/>
      <c r="N35" s="354"/>
      <c r="O35" s="355"/>
      <c r="P35" s="356"/>
      <c r="Q35" s="355"/>
      <c r="R35" s="356"/>
      <c r="S35" s="397"/>
      <c r="T35" s="356"/>
      <c r="U35" s="355"/>
      <c r="V35" s="356"/>
      <c r="W35" s="390">
        <f t="shared" ref="W35:W49" si="9">D35+F35+H35+J35+L35+N35+P35+R35+T35+V35</f>
        <v>0</v>
      </c>
    </row>
    <row r="36" spans="1:23" x14ac:dyDescent="0.25">
      <c r="A36" s="337"/>
      <c r="B36" s="359" t="s">
        <v>41</v>
      </c>
      <c r="C36" s="360"/>
      <c r="D36" s="354"/>
      <c r="E36" s="355"/>
      <c r="F36" s="356"/>
      <c r="G36" s="397"/>
      <c r="H36" s="354"/>
      <c r="I36" s="362"/>
      <c r="J36" s="356"/>
      <c r="K36" s="363"/>
      <c r="L36" s="354"/>
      <c r="M36" s="360"/>
      <c r="N36" s="354"/>
      <c r="O36" s="355"/>
      <c r="P36" s="356"/>
      <c r="Q36" s="355"/>
      <c r="R36" s="356"/>
      <c r="S36" s="397"/>
      <c r="T36" s="356"/>
      <c r="U36" s="355"/>
      <c r="V36" s="356"/>
      <c r="W36" s="390">
        <f t="shared" si="9"/>
        <v>0</v>
      </c>
    </row>
    <row r="37" spans="1:23" x14ac:dyDescent="0.25">
      <c r="A37" s="337"/>
      <c r="B37" s="359" t="s">
        <v>42</v>
      </c>
      <c r="C37" s="360"/>
      <c r="D37" s="354"/>
      <c r="E37" s="360"/>
      <c r="F37" s="356"/>
      <c r="G37" s="394"/>
      <c r="H37" s="354"/>
      <c r="I37" s="353"/>
      <c r="J37" s="356"/>
      <c r="K37" s="363"/>
      <c r="L37" s="354"/>
      <c r="M37" s="360"/>
      <c r="N37" s="354"/>
      <c r="O37" s="360"/>
      <c r="P37" s="356"/>
      <c r="Q37" s="360"/>
      <c r="R37" s="356"/>
      <c r="S37" s="394"/>
      <c r="T37" s="356"/>
      <c r="U37" s="360"/>
      <c r="V37" s="356"/>
      <c r="W37" s="390">
        <f t="shared" si="9"/>
        <v>0</v>
      </c>
    </row>
    <row r="38" spans="1:23" x14ac:dyDescent="0.25">
      <c r="A38" s="337"/>
      <c r="B38" s="359" t="s">
        <v>43</v>
      </c>
      <c r="C38" s="360"/>
      <c r="D38" s="354"/>
      <c r="E38" s="394"/>
      <c r="F38" s="356"/>
      <c r="G38" s="394"/>
      <c r="H38" s="354"/>
      <c r="I38" s="360"/>
      <c r="J38" s="356"/>
      <c r="K38" s="363"/>
      <c r="L38" s="354"/>
      <c r="M38" s="360"/>
      <c r="N38" s="354"/>
      <c r="O38" s="362"/>
      <c r="P38" s="356"/>
      <c r="Q38" s="360"/>
      <c r="R38" s="356"/>
      <c r="S38" s="412"/>
      <c r="T38" s="356"/>
      <c r="U38" s="360"/>
      <c r="V38" s="356"/>
      <c r="W38" s="390">
        <f t="shared" si="9"/>
        <v>0</v>
      </c>
    </row>
    <row r="39" spans="1:23" x14ac:dyDescent="0.25">
      <c r="A39" s="337"/>
      <c r="B39" s="359" t="s">
        <v>44</v>
      </c>
      <c r="C39" s="360"/>
      <c r="D39" s="354"/>
      <c r="E39" s="394"/>
      <c r="F39" s="356"/>
      <c r="G39" s="394"/>
      <c r="H39" s="354"/>
      <c r="I39" s="360"/>
      <c r="J39" s="356"/>
      <c r="K39" s="363"/>
      <c r="L39" s="354"/>
      <c r="M39" s="360"/>
      <c r="N39" s="354"/>
      <c r="O39" s="353"/>
      <c r="P39" s="356"/>
      <c r="Q39" s="360"/>
      <c r="R39" s="356"/>
      <c r="S39" s="394"/>
      <c r="T39" s="356"/>
      <c r="U39" s="360"/>
      <c r="V39" s="356"/>
      <c r="W39" s="390">
        <f t="shared" si="9"/>
        <v>0</v>
      </c>
    </row>
    <row r="40" spans="1:23" x14ac:dyDescent="0.25">
      <c r="A40" s="337"/>
      <c r="B40" s="359" t="s">
        <v>45</v>
      </c>
      <c r="C40" s="360"/>
      <c r="D40" s="354"/>
      <c r="E40" s="394"/>
      <c r="F40" s="356"/>
      <c r="G40" s="394"/>
      <c r="H40" s="354"/>
      <c r="I40" s="360"/>
      <c r="J40" s="356"/>
      <c r="K40" s="363"/>
      <c r="L40" s="354"/>
      <c r="M40" s="360"/>
      <c r="N40" s="354"/>
      <c r="O40" s="360"/>
      <c r="P40" s="356"/>
      <c r="Q40" s="360"/>
      <c r="R40" s="356"/>
      <c r="S40" s="394"/>
      <c r="T40" s="356"/>
      <c r="U40" s="360"/>
      <c r="V40" s="356"/>
      <c r="W40" s="390">
        <f t="shared" si="9"/>
        <v>0</v>
      </c>
    </row>
    <row r="41" spans="1:23" x14ac:dyDescent="0.25">
      <c r="A41" s="337"/>
      <c r="B41" s="359" t="s">
        <v>46</v>
      </c>
      <c r="C41" s="360"/>
      <c r="D41" s="354"/>
      <c r="E41" s="394"/>
      <c r="F41" s="356"/>
      <c r="G41" s="394"/>
      <c r="H41" s="354"/>
      <c r="I41" s="360"/>
      <c r="J41" s="356"/>
      <c r="K41" s="363"/>
      <c r="L41" s="354"/>
      <c r="M41" s="360"/>
      <c r="N41" s="354"/>
      <c r="O41" s="360"/>
      <c r="P41" s="356"/>
      <c r="Q41" s="360"/>
      <c r="R41" s="356"/>
      <c r="S41" s="394"/>
      <c r="T41" s="356"/>
      <c r="U41" s="360"/>
      <c r="V41" s="356"/>
      <c r="W41" s="390">
        <f t="shared" si="9"/>
        <v>0</v>
      </c>
    </row>
    <row r="42" spans="1:23" x14ac:dyDescent="0.25">
      <c r="A42" s="337"/>
      <c r="B42" s="359" t="s">
        <v>47</v>
      </c>
      <c r="C42" s="360"/>
      <c r="D42" s="354"/>
      <c r="E42" s="394"/>
      <c r="F42" s="356"/>
      <c r="G42" s="394"/>
      <c r="H42" s="354"/>
      <c r="I42" s="360"/>
      <c r="J42" s="356"/>
      <c r="K42" s="363"/>
      <c r="L42" s="354"/>
      <c r="M42" s="360"/>
      <c r="N42" s="354"/>
      <c r="O42" s="360"/>
      <c r="P42" s="356"/>
      <c r="Q42" s="360"/>
      <c r="R42" s="356"/>
      <c r="S42" s="394"/>
      <c r="T42" s="356"/>
      <c r="U42" s="360"/>
      <c r="V42" s="356"/>
      <c r="W42" s="390">
        <f t="shared" si="9"/>
        <v>0</v>
      </c>
    </row>
    <row r="43" spans="1:23" x14ac:dyDescent="0.25">
      <c r="A43" s="337"/>
      <c r="B43" s="359" t="s">
        <v>48</v>
      </c>
      <c r="C43" s="360"/>
      <c r="D43" s="354"/>
      <c r="E43" s="394"/>
      <c r="F43" s="356"/>
      <c r="G43" s="394"/>
      <c r="H43" s="354"/>
      <c r="I43" s="394"/>
      <c r="J43" s="356"/>
      <c r="K43" s="363"/>
      <c r="L43" s="354"/>
      <c r="M43" s="360"/>
      <c r="N43" s="354"/>
      <c r="O43" s="360"/>
      <c r="P43" s="356"/>
      <c r="Q43" s="353"/>
      <c r="R43" s="356"/>
      <c r="S43" s="394"/>
      <c r="T43" s="356"/>
      <c r="U43" s="353"/>
      <c r="V43" s="356"/>
      <c r="W43" s="390">
        <f t="shared" si="9"/>
        <v>0</v>
      </c>
    </row>
    <row r="44" spans="1:23" x14ac:dyDescent="0.25">
      <c r="A44" s="337"/>
      <c r="B44" s="364" t="s">
        <v>54</v>
      </c>
      <c r="C44" s="360"/>
      <c r="D44" s="354"/>
      <c r="E44" s="394"/>
      <c r="F44" s="356"/>
      <c r="G44" s="394"/>
      <c r="H44" s="354"/>
      <c r="I44" s="394"/>
      <c r="J44" s="356"/>
      <c r="K44" s="366"/>
      <c r="L44" s="354"/>
      <c r="M44" s="365"/>
      <c r="N44" s="354"/>
      <c r="O44" s="365"/>
      <c r="P44" s="356"/>
      <c r="Q44" s="360"/>
      <c r="R44" s="356"/>
      <c r="S44" s="394"/>
      <c r="T44" s="356"/>
      <c r="U44" s="360"/>
      <c r="V44" s="356"/>
      <c r="W44" s="390">
        <f t="shared" si="9"/>
        <v>0</v>
      </c>
    </row>
    <row r="45" spans="1:23" x14ac:dyDescent="0.25">
      <c r="A45" s="337"/>
      <c r="B45" s="359" t="s">
        <v>95</v>
      </c>
      <c r="C45" s="353"/>
      <c r="D45" s="354"/>
      <c r="E45" s="397"/>
      <c r="F45" s="356"/>
      <c r="G45" s="394"/>
      <c r="H45" s="354"/>
      <c r="I45" s="394"/>
      <c r="J45" s="356"/>
      <c r="K45" s="367"/>
      <c r="L45" s="354"/>
      <c r="M45" s="368"/>
      <c r="N45" s="354"/>
      <c r="O45" s="353"/>
      <c r="P45" s="356"/>
      <c r="Q45" s="360"/>
      <c r="R45" s="356"/>
      <c r="S45" s="394"/>
      <c r="T45" s="356"/>
      <c r="U45" s="360"/>
      <c r="V45" s="356"/>
      <c r="W45" s="390">
        <f t="shared" si="9"/>
        <v>0</v>
      </c>
    </row>
    <row r="46" spans="1:23" x14ac:dyDescent="0.25">
      <c r="A46" s="337"/>
      <c r="B46" s="359" t="s">
        <v>326</v>
      </c>
      <c r="C46" s="353"/>
      <c r="D46" s="354"/>
      <c r="E46" s="397"/>
      <c r="F46" s="356"/>
      <c r="G46" s="394"/>
      <c r="H46" s="354"/>
      <c r="I46" s="394"/>
      <c r="J46" s="356"/>
      <c r="K46" s="367"/>
      <c r="L46" s="354"/>
      <c r="M46" s="368"/>
      <c r="N46" s="354"/>
      <c r="O46" s="353"/>
      <c r="P46" s="356"/>
      <c r="Q46" s="360"/>
      <c r="R46" s="356"/>
      <c r="S46" s="394"/>
      <c r="T46" s="356"/>
      <c r="U46" s="360"/>
      <c r="V46" s="356"/>
      <c r="W46" s="390">
        <f t="shared" si="9"/>
        <v>0</v>
      </c>
    </row>
    <row r="47" spans="1:23" x14ac:dyDescent="0.25">
      <c r="A47" s="337"/>
      <c r="B47" s="359" t="s">
        <v>327</v>
      </c>
      <c r="C47" s="353"/>
      <c r="D47" s="354"/>
      <c r="E47" s="397"/>
      <c r="F47" s="356"/>
      <c r="G47" s="394"/>
      <c r="H47" s="354"/>
      <c r="I47" s="394"/>
      <c r="J47" s="356"/>
      <c r="K47" s="367"/>
      <c r="L47" s="354"/>
      <c r="M47" s="368"/>
      <c r="N47" s="354"/>
      <c r="O47" s="353"/>
      <c r="P47" s="356"/>
      <c r="Q47" s="360"/>
      <c r="R47" s="356"/>
      <c r="S47" s="394"/>
      <c r="T47" s="356"/>
      <c r="U47" s="360"/>
      <c r="V47" s="356"/>
      <c r="W47" s="390">
        <f t="shared" si="9"/>
        <v>0</v>
      </c>
    </row>
    <row r="48" spans="1:23" x14ac:dyDescent="0.25">
      <c r="A48" s="337"/>
      <c r="B48" s="359" t="s">
        <v>328</v>
      </c>
      <c r="C48" s="353"/>
      <c r="D48" s="354"/>
      <c r="E48" s="411"/>
      <c r="F48" s="356"/>
      <c r="G48" s="394"/>
      <c r="H48" s="354"/>
      <c r="I48" s="353"/>
      <c r="J48" s="356"/>
      <c r="K48" s="367"/>
      <c r="L48" s="354"/>
      <c r="M48" s="368"/>
      <c r="N48" s="354"/>
      <c r="O48" s="353"/>
      <c r="P48" s="356"/>
      <c r="Q48" s="360"/>
      <c r="R48" s="356"/>
      <c r="S48" s="394"/>
      <c r="T48" s="356"/>
      <c r="U48" s="360"/>
      <c r="V48" s="356"/>
      <c r="W48" s="390">
        <f t="shared" si="9"/>
        <v>0</v>
      </c>
    </row>
    <row r="49" spans="1:23" ht="15.75" thickBot="1" x14ac:dyDescent="0.3">
      <c r="A49" s="337"/>
      <c r="B49" s="359" t="s">
        <v>329</v>
      </c>
      <c r="C49" s="353"/>
      <c r="D49" s="354"/>
      <c r="E49" s="426"/>
      <c r="F49" s="356"/>
      <c r="G49" s="404"/>
      <c r="H49" s="354"/>
      <c r="I49" s="370"/>
      <c r="J49" s="356"/>
      <c r="K49" s="367"/>
      <c r="L49" s="354"/>
      <c r="M49" s="368"/>
      <c r="N49" s="354"/>
      <c r="O49" s="420"/>
      <c r="P49" s="419"/>
      <c r="Q49" s="418"/>
      <c r="R49" s="419"/>
      <c r="S49" s="433"/>
      <c r="T49" s="419"/>
      <c r="U49" s="373"/>
      <c r="V49" s="356"/>
      <c r="W49" s="391">
        <f t="shared" si="9"/>
        <v>0</v>
      </c>
    </row>
    <row r="50" spans="1:23" ht="15.75" thickBot="1" x14ac:dyDescent="0.3">
      <c r="A50" s="337"/>
      <c r="B50" s="374" t="s">
        <v>36</v>
      </c>
      <c r="C50" s="375">
        <f t="shared" ref="C50:W50" si="10">SUM(C34:C49)</f>
        <v>0</v>
      </c>
      <c r="D50" s="376">
        <f t="shared" si="10"/>
        <v>0</v>
      </c>
      <c r="E50" s="375">
        <f t="shared" si="10"/>
        <v>0</v>
      </c>
      <c r="F50" s="376">
        <f t="shared" si="10"/>
        <v>0</v>
      </c>
      <c r="G50" s="405">
        <f t="shared" si="10"/>
        <v>0</v>
      </c>
      <c r="H50" s="376">
        <f t="shared" si="10"/>
        <v>0</v>
      </c>
      <c r="I50" s="375">
        <f t="shared" si="10"/>
        <v>0</v>
      </c>
      <c r="J50" s="376">
        <f t="shared" si="10"/>
        <v>0</v>
      </c>
      <c r="K50" s="375">
        <f t="shared" si="10"/>
        <v>0</v>
      </c>
      <c r="L50" s="377">
        <f t="shared" si="10"/>
        <v>0</v>
      </c>
      <c r="M50" s="375">
        <f t="shared" si="10"/>
        <v>0</v>
      </c>
      <c r="N50" s="377">
        <f t="shared" si="10"/>
        <v>0</v>
      </c>
      <c r="O50" s="375">
        <f t="shared" si="10"/>
        <v>0</v>
      </c>
      <c r="P50" s="376">
        <f t="shared" si="10"/>
        <v>0</v>
      </c>
      <c r="Q50" s="375">
        <f t="shared" si="10"/>
        <v>0</v>
      </c>
      <c r="R50" s="376">
        <f t="shared" si="10"/>
        <v>0</v>
      </c>
      <c r="S50" s="375">
        <f t="shared" si="10"/>
        <v>0</v>
      </c>
      <c r="T50" s="376">
        <f t="shared" si="10"/>
        <v>0</v>
      </c>
      <c r="U50" s="380">
        <f t="shared" si="10"/>
        <v>0</v>
      </c>
      <c r="V50" s="379">
        <f t="shared" si="10"/>
        <v>0</v>
      </c>
      <c r="W50" s="393">
        <f t="shared" si="10"/>
        <v>0</v>
      </c>
    </row>
    <row r="51" spans="1:23" x14ac:dyDescent="0.25">
      <c r="A51" s="448"/>
      <c r="B51" s="449"/>
      <c r="C51" s="443"/>
      <c r="D51" s="444">
        <f>'Rua 2'!I18</f>
        <v>0</v>
      </c>
      <c r="E51" s="443"/>
      <c r="F51" s="444">
        <f>'Rua 2'!I49</f>
        <v>0</v>
      </c>
      <c r="G51" s="445"/>
      <c r="H51" s="444">
        <f>'Rua 2'!I87</f>
        <v>0</v>
      </c>
      <c r="I51" s="443"/>
      <c r="J51" s="444">
        <f>'Rua 2'!I93</f>
        <v>0</v>
      </c>
      <c r="K51" s="443"/>
      <c r="L51" s="444">
        <f>'Rua 2'!I99</f>
        <v>0</v>
      </c>
      <c r="M51" s="444"/>
      <c r="N51" s="444">
        <f>'Rua 2'!I119</f>
        <v>0</v>
      </c>
      <c r="O51" s="443"/>
      <c r="P51" s="444">
        <f>'Rua 2'!I123</f>
        <v>0</v>
      </c>
      <c r="Q51" s="446"/>
      <c r="R51" s="447">
        <f>'Rua 2'!I126</f>
        <v>0</v>
      </c>
      <c r="S51" s="443"/>
      <c r="T51" s="444">
        <v>0</v>
      </c>
      <c r="U51" s="446"/>
      <c r="V51" s="447">
        <v>0</v>
      </c>
      <c r="W51" s="447">
        <f>'Rua 2'!I127</f>
        <v>0</v>
      </c>
    </row>
    <row r="52" spans="1:23" ht="15.75" thickBot="1" x14ac:dyDescent="0.3">
      <c r="A52" s="337"/>
      <c r="B52" s="338"/>
      <c r="C52" s="338"/>
      <c r="D52" s="339"/>
      <c r="E52" s="340"/>
      <c r="F52" s="340"/>
      <c r="G52" s="407"/>
      <c r="H52" s="340"/>
      <c r="I52" s="338"/>
      <c r="J52" s="339"/>
      <c r="K52" s="338"/>
      <c r="L52" s="339"/>
      <c r="M52" s="339"/>
      <c r="N52" s="339"/>
      <c r="O52" s="338"/>
      <c r="P52" s="339"/>
      <c r="Q52" s="341"/>
      <c r="R52" s="341"/>
      <c r="S52" s="341"/>
      <c r="T52" s="341"/>
      <c r="U52" s="341"/>
      <c r="V52" s="341"/>
      <c r="W52" s="351"/>
    </row>
    <row r="53" spans="1:23" ht="16.5" customHeight="1" thickBot="1" x14ac:dyDescent="0.3">
      <c r="A53" s="337"/>
      <c r="B53" s="537" t="s">
        <v>336</v>
      </c>
      <c r="C53" s="538"/>
      <c r="D53" s="538"/>
      <c r="E53" s="538"/>
      <c r="F53" s="538"/>
      <c r="G53" s="538"/>
      <c r="H53" s="538"/>
      <c r="I53" s="538"/>
      <c r="J53" s="538"/>
      <c r="K53" s="538"/>
      <c r="L53" s="538"/>
      <c r="M53" s="538"/>
      <c r="N53" s="538"/>
      <c r="O53" s="538"/>
      <c r="P53" s="538"/>
      <c r="Q53" s="538"/>
      <c r="R53" s="538"/>
      <c r="S53" s="538"/>
      <c r="T53" s="538"/>
      <c r="U53" s="538"/>
      <c r="V53" s="538"/>
      <c r="W53" s="539"/>
    </row>
    <row r="54" spans="1:23" ht="15.75" thickBot="1" x14ac:dyDescent="0.3">
      <c r="A54" s="337"/>
      <c r="B54" s="537" t="s">
        <v>153</v>
      </c>
      <c r="C54" s="538"/>
      <c r="D54" s="538"/>
      <c r="E54" s="538"/>
      <c r="F54" s="538"/>
      <c r="G54" s="538"/>
      <c r="H54" s="538"/>
      <c r="I54" s="538"/>
      <c r="J54" s="538"/>
      <c r="K54" s="538"/>
      <c r="L54" s="538"/>
      <c r="M54" s="538"/>
      <c r="N54" s="538"/>
      <c r="O54" s="538"/>
      <c r="P54" s="538"/>
      <c r="Q54" s="538"/>
      <c r="R54" s="538"/>
      <c r="S54" s="538"/>
      <c r="T54" s="538"/>
      <c r="U54" s="538"/>
      <c r="V54" s="538"/>
      <c r="W54" s="539"/>
    </row>
    <row r="55" spans="1:23" ht="34.5" customHeight="1" thickBot="1" x14ac:dyDescent="0.3">
      <c r="A55" s="337"/>
      <c r="B55" s="530" t="s">
        <v>89</v>
      </c>
      <c r="C55" s="532" t="s">
        <v>334</v>
      </c>
      <c r="D55" s="533"/>
      <c r="E55" s="532" t="s">
        <v>120</v>
      </c>
      <c r="F55" s="533"/>
      <c r="G55" s="532" t="s">
        <v>61</v>
      </c>
      <c r="H55" s="533"/>
      <c r="I55" s="532" t="s">
        <v>147</v>
      </c>
      <c r="J55" s="533"/>
      <c r="K55" s="532" t="s">
        <v>241</v>
      </c>
      <c r="L55" s="534"/>
      <c r="M55" s="532" t="s">
        <v>251</v>
      </c>
      <c r="N55" s="533"/>
      <c r="O55" s="535" t="s">
        <v>347</v>
      </c>
      <c r="P55" s="536"/>
      <c r="Q55" s="532" t="s">
        <v>335</v>
      </c>
      <c r="R55" s="533"/>
      <c r="S55" s="540" t="s">
        <v>333</v>
      </c>
      <c r="T55" s="541"/>
      <c r="U55" s="540" t="s">
        <v>332</v>
      </c>
      <c r="V55" s="541"/>
      <c r="W55" s="530" t="s">
        <v>134</v>
      </c>
    </row>
    <row r="56" spans="1:23" ht="15.75" thickBot="1" x14ac:dyDescent="0.3">
      <c r="A56" s="337"/>
      <c r="B56" s="531"/>
      <c r="C56" s="344" t="s">
        <v>38</v>
      </c>
      <c r="D56" s="345" t="s">
        <v>53</v>
      </c>
      <c r="E56" s="346" t="s">
        <v>38</v>
      </c>
      <c r="F56" s="347" t="s">
        <v>53</v>
      </c>
      <c r="G56" s="403" t="s">
        <v>38</v>
      </c>
      <c r="H56" s="348" t="s">
        <v>53</v>
      </c>
      <c r="I56" s="346" t="s">
        <v>38</v>
      </c>
      <c r="J56" s="347" t="s">
        <v>53</v>
      </c>
      <c r="K56" s="349" t="s">
        <v>38</v>
      </c>
      <c r="L56" s="345" t="s">
        <v>53</v>
      </c>
      <c r="M56" s="344" t="s">
        <v>38</v>
      </c>
      <c r="N56" s="345" t="s">
        <v>53</v>
      </c>
      <c r="O56" s="350" t="s">
        <v>38</v>
      </c>
      <c r="P56" s="347" t="s">
        <v>53</v>
      </c>
      <c r="Q56" s="346" t="s">
        <v>38</v>
      </c>
      <c r="R56" s="347" t="s">
        <v>53</v>
      </c>
      <c r="S56" s="350" t="s">
        <v>38</v>
      </c>
      <c r="T56" s="347" t="s">
        <v>53</v>
      </c>
      <c r="U56" s="346" t="s">
        <v>38</v>
      </c>
      <c r="V56" s="347" t="s">
        <v>53</v>
      </c>
      <c r="W56" s="531"/>
    </row>
    <row r="57" spans="1:23" x14ac:dyDescent="0.25">
      <c r="A57" s="337"/>
      <c r="B57" s="352" t="s">
        <v>39</v>
      </c>
      <c r="C57" s="353"/>
      <c r="D57" s="354"/>
      <c r="E57" s="355"/>
      <c r="F57" s="356"/>
      <c r="G57" s="398"/>
      <c r="H57" s="354"/>
      <c r="I57" s="355"/>
      <c r="J57" s="356"/>
      <c r="K57" s="357"/>
      <c r="L57" s="354"/>
      <c r="M57" s="355"/>
      <c r="N57" s="354"/>
      <c r="O57" s="358"/>
      <c r="P57" s="356"/>
      <c r="Q57" s="355"/>
      <c r="R57" s="356"/>
      <c r="S57" s="358"/>
      <c r="T57" s="356"/>
      <c r="U57" s="355"/>
      <c r="V57" s="356"/>
      <c r="W57" s="392">
        <f>D57+F57+H57+J57+L57+N57+P57+R57+T57+V57</f>
        <v>0</v>
      </c>
    </row>
    <row r="58" spans="1:23" x14ac:dyDescent="0.25">
      <c r="A58" s="337"/>
      <c r="B58" s="359" t="s">
        <v>40</v>
      </c>
      <c r="C58" s="360"/>
      <c r="D58" s="354"/>
      <c r="E58" s="355"/>
      <c r="F58" s="356"/>
      <c r="G58" s="398"/>
      <c r="H58" s="354"/>
      <c r="I58" s="355"/>
      <c r="J58" s="356"/>
      <c r="K58" s="361"/>
      <c r="L58" s="354"/>
      <c r="M58" s="353"/>
      <c r="N58" s="354"/>
      <c r="O58" s="355"/>
      <c r="P58" s="356"/>
      <c r="Q58" s="355"/>
      <c r="R58" s="356"/>
      <c r="S58" s="355"/>
      <c r="T58" s="356"/>
      <c r="U58" s="355"/>
      <c r="V58" s="356"/>
      <c r="W58" s="390">
        <f t="shared" ref="W58:W72" si="11">D58+F58+H58+J58+L58+N58+P58+R58+T58+V58</f>
        <v>0</v>
      </c>
    </row>
    <row r="59" spans="1:23" x14ac:dyDescent="0.25">
      <c r="A59" s="337"/>
      <c r="B59" s="359" t="s">
        <v>41</v>
      </c>
      <c r="C59" s="360"/>
      <c r="D59" s="354"/>
      <c r="E59" s="355"/>
      <c r="F59" s="356"/>
      <c r="G59" s="398"/>
      <c r="H59" s="354"/>
      <c r="I59" s="362"/>
      <c r="J59" s="356"/>
      <c r="K59" s="363"/>
      <c r="L59" s="354"/>
      <c r="M59" s="360"/>
      <c r="N59" s="354"/>
      <c r="O59" s="355"/>
      <c r="P59" s="356"/>
      <c r="Q59" s="355"/>
      <c r="R59" s="356"/>
      <c r="S59" s="355"/>
      <c r="T59" s="356"/>
      <c r="U59" s="355"/>
      <c r="V59" s="356"/>
      <c r="W59" s="390">
        <f t="shared" si="11"/>
        <v>0</v>
      </c>
    </row>
    <row r="60" spans="1:23" x14ac:dyDescent="0.25">
      <c r="A60" s="337"/>
      <c r="B60" s="359" t="s">
        <v>42</v>
      </c>
      <c r="C60" s="360"/>
      <c r="D60" s="354"/>
      <c r="E60" s="360"/>
      <c r="F60" s="356"/>
      <c r="G60" s="394"/>
      <c r="H60" s="354"/>
      <c r="I60" s="353"/>
      <c r="J60" s="356"/>
      <c r="K60" s="363"/>
      <c r="L60" s="354"/>
      <c r="M60" s="360"/>
      <c r="N60" s="354"/>
      <c r="O60" s="360"/>
      <c r="P60" s="356"/>
      <c r="Q60" s="360"/>
      <c r="R60" s="356"/>
      <c r="S60" s="360"/>
      <c r="T60" s="356"/>
      <c r="U60" s="360"/>
      <c r="V60" s="356"/>
      <c r="W60" s="390">
        <f t="shared" si="11"/>
        <v>0</v>
      </c>
    </row>
    <row r="61" spans="1:23" x14ac:dyDescent="0.25">
      <c r="A61" s="337"/>
      <c r="B61" s="359" t="s">
        <v>43</v>
      </c>
      <c r="C61" s="360"/>
      <c r="D61" s="354"/>
      <c r="E61" s="360"/>
      <c r="F61" s="356"/>
      <c r="G61" s="394"/>
      <c r="H61" s="354"/>
      <c r="I61" s="360"/>
      <c r="J61" s="356"/>
      <c r="K61" s="363"/>
      <c r="L61" s="354"/>
      <c r="M61" s="360"/>
      <c r="N61" s="354"/>
      <c r="O61" s="362"/>
      <c r="P61" s="356"/>
      <c r="Q61" s="360"/>
      <c r="R61" s="356"/>
      <c r="S61" s="362"/>
      <c r="T61" s="356"/>
      <c r="U61" s="360"/>
      <c r="V61" s="356"/>
      <c r="W61" s="390">
        <f t="shared" si="11"/>
        <v>0</v>
      </c>
    </row>
    <row r="62" spans="1:23" ht="15.75" x14ac:dyDescent="0.25">
      <c r="A62" s="14"/>
      <c r="B62" s="359" t="s">
        <v>44</v>
      </c>
      <c r="C62" s="360"/>
      <c r="D62" s="354"/>
      <c r="E62" s="360"/>
      <c r="F62" s="356"/>
      <c r="G62" s="394"/>
      <c r="H62" s="354"/>
      <c r="I62" s="360"/>
      <c r="J62" s="356"/>
      <c r="K62" s="363"/>
      <c r="L62" s="354"/>
      <c r="M62" s="360"/>
      <c r="N62" s="354"/>
      <c r="O62" s="353"/>
      <c r="P62" s="356"/>
      <c r="Q62" s="360"/>
      <c r="R62" s="356"/>
      <c r="S62" s="353"/>
      <c r="T62" s="356"/>
      <c r="U62" s="360"/>
      <c r="V62" s="356"/>
      <c r="W62" s="390">
        <f t="shared" si="11"/>
        <v>0</v>
      </c>
    </row>
    <row r="63" spans="1:23" x14ac:dyDescent="0.25">
      <c r="A63" s="22"/>
      <c r="B63" s="359" t="s">
        <v>45</v>
      </c>
      <c r="C63" s="360"/>
      <c r="D63" s="354"/>
      <c r="E63" s="360"/>
      <c r="F63" s="356"/>
      <c r="G63" s="394"/>
      <c r="H63" s="354"/>
      <c r="I63" s="360"/>
      <c r="J63" s="356"/>
      <c r="K63" s="363"/>
      <c r="L63" s="354"/>
      <c r="M63" s="360"/>
      <c r="N63" s="354"/>
      <c r="O63" s="360"/>
      <c r="P63" s="356"/>
      <c r="Q63" s="360"/>
      <c r="R63" s="356"/>
      <c r="S63" s="394"/>
      <c r="T63" s="356"/>
      <c r="U63" s="360"/>
      <c r="V63" s="356"/>
      <c r="W63" s="390">
        <f t="shared" si="11"/>
        <v>0</v>
      </c>
    </row>
    <row r="64" spans="1:23" x14ac:dyDescent="0.25">
      <c r="A64" s="23"/>
      <c r="B64" s="359" t="s">
        <v>46</v>
      </c>
      <c r="C64" s="360"/>
      <c r="D64" s="354"/>
      <c r="E64" s="353"/>
      <c r="F64" s="356"/>
      <c r="G64" s="394"/>
      <c r="H64" s="354"/>
      <c r="I64" s="360"/>
      <c r="J64" s="356"/>
      <c r="K64" s="363"/>
      <c r="L64" s="354"/>
      <c r="M64" s="360"/>
      <c r="N64" s="354"/>
      <c r="O64" s="360"/>
      <c r="P64" s="356"/>
      <c r="Q64" s="360"/>
      <c r="R64" s="356"/>
      <c r="S64" s="394"/>
      <c r="T64" s="356"/>
      <c r="U64" s="360"/>
      <c r="V64" s="356"/>
      <c r="W64" s="390">
        <f t="shared" si="11"/>
        <v>0</v>
      </c>
    </row>
    <row r="65" spans="1:23" ht="15.75" x14ac:dyDescent="0.25">
      <c r="A65" s="24"/>
      <c r="B65" s="359" t="s">
        <v>47</v>
      </c>
      <c r="C65" s="360"/>
      <c r="D65" s="354"/>
      <c r="E65" s="360"/>
      <c r="F65" s="356"/>
      <c r="G65" s="394"/>
      <c r="H65" s="354"/>
      <c r="I65" s="360"/>
      <c r="J65" s="356"/>
      <c r="K65" s="363"/>
      <c r="L65" s="354"/>
      <c r="M65" s="360"/>
      <c r="N65" s="354"/>
      <c r="O65" s="360"/>
      <c r="P65" s="356"/>
      <c r="Q65" s="360"/>
      <c r="R65" s="356"/>
      <c r="S65" s="394"/>
      <c r="T65" s="356"/>
      <c r="U65" s="360"/>
      <c r="V65" s="356"/>
      <c r="W65" s="390">
        <f t="shared" si="11"/>
        <v>0</v>
      </c>
    </row>
    <row r="66" spans="1:23" x14ac:dyDescent="0.25">
      <c r="B66" s="359" t="s">
        <v>48</v>
      </c>
      <c r="C66" s="360"/>
      <c r="D66" s="354"/>
      <c r="E66" s="360"/>
      <c r="F66" s="356"/>
      <c r="G66" s="394"/>
      <c r="H66" s="354"/>
      <c r="I66" s="360"/>
      <c r="J66" s="356"/>
      <c r="K66" s="363"/>
      <c r="L66" s="354"/>
      <c r="M66" s="360"/>
      <c r="N66" s="354"/>
      <c r="O66" s="360"/>
      <c r="P66" s="356"/>
      <c r="Q66" s="353"/>
      <c r="R66" s="356"/>
      <c r="S66" s="394"/>
      <c r="T66" s="356"/>
      <c r="U66" s="353"/>
      <c r="V66" s="356"/>
      <c r="W66" s="390">
        <f t="shared" si="11"/>
        <v>0</v>
      </c>
    </row>
    <row r="67" spans="1:23" x14ac:dyDescent="0.25">
      <c r="A67" s="25"/>
      <c r="B67" s="364" t="s">
        <v>54</v>
      </c>
      <c r="C67" s="360"/>
      <c r="D67" s="354"/>
      <c r="E67" s="353"/>
      <c r="F67" s="356"/>
      <c r="G67" s="394"/>
      <c r="H67" s="354"/>
      <c r="I67" s="365"/>
      <c r="J67" s="356"/>
      <c r="K67" s="366"/>
      <c r="L67" s="354"/>
      <c r="M67" s="365"/>
      <c r="N67" s="354"/>
      <c r="O67" s="365"/>
      <c r="P67" s="356"/>
      <c r="Q67" s="360"/>
      <c r="R67" s="356"/>
      <c r="S67" s="394"/>
      <c r="T67" s="356"/>
      <c r="U67" s="360"/>
      <c r="V67" s="356"/>
      <c r="W67" s="390">
        <f t="shared" si="11"/>
        <v>0</v>
      </c>
    </row>
    <row r="68" spans="1:23" x14ac:dyDescent="0.25">
      <c r="A68" s="74"/>
      <c r="B68" s="359" t="s">
        <v>95</v>
      </c>
      <c r="C68" s="353"/>
      <c r="D68" s="354"/>
      <c r="E68" s="397"/>
      <c r="F68" s="356"/>
      <c r="G68" s="394"/>
      <c r="H68" s="354"/>
      <c r="I68" s="353"/>
      <c r="J68" s="356"/>
      <c r="K68" s="367"/>
      <c r="L68" s="354"/>
      <c r="M68" s="368"/>
      <c r="N68" s="354"/>
      <c r="O68" s="353"/>
      <c r="P68" s="356"/>
      <c r="Q68" s="360"/>
      <c r="R68" s="356"/>
      <c r="S68" s="353"/>
      <c r="T68" s="356"/>
      <c r="U68" s="360"/>
      <c r="V68" s="356"/>
      <c r="W68" s="390">
        <f t="shared" si="11"/>
        <v>0</v>
      </c>
    </row>
    <row r="69" spans="1:23" ht="15.75" x14ac:dyDescent="0.25">
      <c r="A69" s="24"/>
      <c r="B69" s="359" t="s">
        <v>326</v>
      </c>
      <c r="C69" s="353"/>
      <c r="D69" s="354"/>
      <c r="E69" s="397"/>
      <c r="F69" s="356"/>
      <c r="G69" s="394"/>
      <c r="H69" s="354"/>
      <c r="I69" s="353"/>
      <c r="J69" s="356"/>
      <c r="K69" s="367"/>
      <c r="L69" s="354"/>
      <c r="M69" s="368"/>
      <c r="N69" s="354"/>
      <c r="O69" s="353"/>
      <c r="P69" s="356"/>
      <c r="Q69" s="360"/>
      <c r="R69" s="356"/>
      <c r="S69" s="353"/>
      <c r="T69" s="356"/>
      <c r="U69" s="360"/>
      <c r="V69" s="356"/>
      <c r="W69" s="390">
        <f t="shared" si="11"/>
        <v>0</v>
      </c>
    </row>
    <row r="70" spans="1:23" ht="15.75" x14ac:dyDescent="0.25">
      <c r="A70" s="27"/>
      <c r="B70" s="359" t="s">
        <v>327</v>
      </c>
      <c r="C70" s="353"/>
      <c r="D70" s="354"/>
      <c r="E70" s="397"/>
      <c r="F70" s="356"/>
      <c r="G70" s="394"/>
      <c r="H70" s="354"/>
      <c r="I70" s="353"/>
      <c r="J70" s="356"/>
      <c r="K70" s="367"/>
      <c r="L70" s="354"/>
      <c r="M70" s="368"/>
      <c r="N70" s="354"/>
      <c r="O70" s="353"/>
      <c r="P70" s="356"/>
      <c r="Q70" s="360"/>
      <c r="R70" s="356"/>
      <c r="S70" s="353"/>
      <c r="T70" s="356"/>
      <c r="U70" s="360"/>
      <c r="V70" s="356"/>
      <c r="W70" s="390">
        <f t="shared" si="11"/>
        <v>0</v>
      </c>
    </row>
    <row r="71" spans="1:23" x14ac:dyDescent="0.25">
      <c r="A71" s="20"/>
      <c r="B71" s="359" t="s">
        <v>328</v>
      </c>
      <c r="C71" s="353"/>
      <c r="D71" s="354"/>
      <c r="E71" s="411"/>
      <c r="F71" s="356"/>
      <c r="G71" s="394"/>
      <c r="H71" s="354"/>
      <c r="I71" s="353"/>
      <c r="J71" s="356"/>
      <c r="K71" s="367"/>
      <c r="L71" s="354"/>
      <c r="M71" s="368"/>
      <c r="N71" s="354"/>
      <c r="O71" s="353"/>
      <c r="P71" s="356"/>
      <c r="Q71" s="360"/>
      <c r="R71" s="356"/>
      <c r="S71" s="353"/>
      <c r="T71" s="356"/>
      <c r="U71" s="360"/>
      <c r="V71" s="356"/>
      <c r="W71" s="390">
        <f t="shared" si="11"/>
        <v>0</v>
      </c>
    </row>
    <row r="72" spans="1:23" ht="15.75" thickBot="1" x14ac:dyDescent="0.3">
      <c r="A72" s="16"/>
      <c r="B72" s="359" t="s">
        <v>329</v>
      </c>
      <c r="C72" s="353"/>
      <c r="D72" s="354"/>
      <c r="E72" s="369"/>
      <c r="F72" s="356"/>
      <c r="G72" s="404"/>
      <c r="H72" s="354"/>
      <c r="I72" s="370"/>
      <c r="J72" s="356"/>
      <c r="K72" s="367"/>
      <c r="L72" s="354"/>
      <c r="M72" s="368"/>
      <c r="N72" s="354"/>
      <c r="O72" s="420"/>
      <c r="P72" s="419"/>
      <c r="Q72" s="418"/>
      <c r="R72" s="419"/>
      <c r="S72" s="420"/>
      <c r="T72" s="419"/>
      <c r="U72" s="373"/>
      <c r="V72" s="356"/>
      <c r="W72" s="391">
        <f t="shared" si="11"/>
        <v>0</v>
      </c>
    </row>
    <row r="73" spans="1:23" ht="15.75" thickBot="1" x14ac:dyDescent="0.3">
      <c r="A73" s="16"/>
      <c r="B73" s="374" t="s">
        <v>36</v>
      </c>
      <c r="C73" s="375">
        <f t="shared" ref="C73:W73" si="12">SUM(C57:C72)</f>
        <v>0</v>
      </c>
      <c r="D73" s="376">
        <f t="shared" si="12"/>
        <v>0</v>
      </c>
      <c r="E73" s="375">
        <f t="shared" si="12"/>
        <v>0</v>
      </c>
      <c r="F73" s="376">
        <f t="shared" si="12"/>
        <v>0</v>
      </c>
      <c r="G73" s="405">
        <f t="shared" si="12"/>
        <v>0</v>
      </c>
      <c r="H73" s="376">
        <f t="shared" si="12"/>
        <v>0</v>
      </c>
      <c r="I73" s="375">
        <f t="shared" si="12"/>
        <v>0</v>
      </c>
      <c r="J73" s="376">
        <f t="shared" si="12"/>
        <v>0</v>
      </c>
      <c r="K73" s="375">
        <f t="shared" si="12"/>
        <v>0</v>
      </c>
      <c r="L73" s="377">
        <f t="shared" si="12"/>
        <v>0</v>
      </c>
      <c r="M73" s="375">
        <f t="shared" si="12"/>
        <v>0</v>
      </c>
      <c r="N73" s="377">
        <f t="shared" si="12"/>
        <v>0</v>
      </c>
      <c r="O73" s="375">
        <f t="shared" si="12"/>
        <v>0</v>
      </c>
      <c r="P73" s="376">
        <f t="shared" si="12"/>
        <v>0</v>
      </c>
      <c r="Q73" s="375">
        <f t="shared" si="12"/>
        <v>0</v>
      </c>
      <c r="R73" s="376">
        <f t="shared" si="12"/>
        <v>0</v>
      </c>
      <c r="S73" s="375">
        <f t="shared" si="12"/>
        <v>0</v>
      </c>
      <c r="T73" s="376">
        <f t="shared" si="12"/>
        <v>0</v>
      </c>
      <c r="U73" s="380">
        <f t="shared" si="12"/>
        <v>0</v>
      </c>
      <c r="V73" s="379">
        <f t="shared" si="12"/>
        <v>0</v>
      </c>
      <c r="W73" s="393">
        <f t="shared" si="12"/>
        <v>0</v>
      </c>
    </row>
    <row r="74" spans="1:23" x14ac:dyDescent="0.25">
      <c r="A74" s="450"/>
      <c r="B74" s="449"/>
      <c r="C74" s="443"/>
      <c r="D74" s="444">
        <f>'Rua 3'!I18</f>
        <v>0</v>
      </c>
      <c r="E74" s="443"/>
      <c r="F74" s="444">
        <f>'Rua 3'!I49</f>
        <v>0</v>
      </c>
      <c r="G74" s="445"/>
      <c r="H74" s="444">
        <f>'Rua 3'!I87</f>
        <v>0</v>
      </c>
      <c r="I74" s="443"/>
      <c r="J74" s="444">
        <f>'Rua 3'!I93</f>
        <v>0</v>
      </c>
      <c r="K74" s="443"/>
      <c r="L74" s="444">
        <f>'Rua 3'!I99</f>
        <v>0</v>
      </c>
      <c r="M74" s="444"/>
      <c r="N74" s="444">
        <f>'Rua 3'!I119</f>
        <v>0</v>
      </c>
      <c r="O74" s="443"/>
      <c r="P74" s="444">
        <f>'Rua 3'!I123</f>
        <v>0</v>
      </c>
      <c r="Q74" s="446"/>
      <c r="R74" s="447">
        <f>'Rua 3'!I126</f>
        <v>0</v>
      </c>
      <c r="S74" s="443"/>
      <c r="T74" s="444">
        <v>0</v>
      </c>
      <c r="U74" s="446"/>
      <c r="V74" s="447">
        <v>0</v>
      </c>
      <c r="W74" s="447">
        <f>'Rua 3'!I127</f>
        <v>0</v>
      </c>
    </row>
    <row r="75" spans="1:23" ht="15.75" thickBot="1" x14ac:dyDescent="0.3">
      <c r="A75" s="16"/>
      <c r="B75" s="385"/>
      <c r="C75" s="385"/>
      <c r="D75" s="386"/>
      <c r="E75" s="385"/>
      <c r="F75" s="385"/>
      <c r="G75" s="408"/>
      <c r="H75" s="385"/>
      <c r="I75" s="387"/>
      <c r="J75" s="386"/>
      <c r="K75" s="388"/>
      <c r="L75" s="156"/>
      <c r="M75" s="156"/>
      <c r="N75" s="156"/>
      <c r="O75" s="388"/>
      <c r="P75" s="156"/>
      <c r="Q75" s="351"/>
      <c r="R75" s="351"/>
      <c r="S75" s="351"/>
      <c r="T75" s="351"/>
      <c r="U75" s="351"/>
      <c r="V75" s="351"/>
      <c r="W75" s="351"/>
    </row>
    <row r="76" spans="1:23" ht="27.75" customHeight="1" thickBot="1" x14ac:dyDescent="0.3">
      <c r="A76" s="16"/>
      <c r="B76" s="537" t="s">
        <v>336</v>
      </c>
      <c r="C76" s="538"/>
      <c r="D76" s="538"/>
      <c r="E76" s="538"/>
      <c r="F76" s="538"/>
      <c r="G76" s="538"/>
      <c r="H76" s="538"/>
      <c r="I76" s="538"/>
      <c r="J76" s="538"/>
      <c r="K76" s="538"/>
      <c r="L76" s="538"/>
      <c r="M76" s="538"/>
      <c r="N76" s="538"/>
      <c r="O76" s="538"/>
      <c r="P76" s="538"/>
      <c r="Q76" s="538"/>
      <c r="R76" s="538"/>
      <c r="S76" s="538"/>
      <c r="T76" s="538"/>
      <c r="U76" s="538"/>
      <c r="V76" s="538"/>
      <c r="W76" s="539"/>
    </row>
    <row r="77" spans="1:23" ht="15.75" thickBot="1" x14ac:dyDescent="0.3">
      <c r="A77" s="16"/>
      <c r="B77" s="537" t="s">
        <v>288</v>
      </c>
      <c r="C77" s="538"/>
      <c r="D77" s="538"/>
      <c r="E77" s="538"/>
      <c r="F77" s="538"/>
      <c r="G77" s="538"/>
      <c r="H77" s="538"/>
      <c r="I77" s="538"/>
      <c r="J77" s="538"/>
      <c r="K77" s="538"/>
      <c r="L77" s="538"/>
      <c r="M77" s="538"/>
      <c r="N77" s="538"/>
      <c r="O77" s="538"/>
      <c r="P77" s="538"/>
      <c r="Q77" s="538"/>
      <c r="R77" s="538"/>
      <c r="S77" s="538"/>
      <c r="T77" s="538"/>
      <c r="U77" s="538"/>
      <c r="V77" s="538"/>
      <c r="W77" s="539"/>
    </row>
    <row r="78" spans="1:23" ht="32.25" customHeight="1" thickBot="1" x14ac:dyDescent="0.3">
      <c r="A78" s="16"/>
      <c r="B78" s="530" t="s">
        <v>89</v>
      </c>
      <c r="C78" s="532" t="s">
        <v>334</v>
      </c>
      <c r="D78" s="533"/>
      <c r="E78" s="532" t="s">
        <v>120</v>
      </c>
      <c r="F78" s="533"/>
      <c r="G78" s="532" t="s">
        <v>61</v>
      </c>
      <c r="H78" s="533"/>
      <c r="I78" s="532" t="s">
        <v>147</v>
      </c>
      <c r="J78" s="533"/>
      <c r="K78" s="532" t="s">
        <v>241</v>
      </c>
      <c r="L78" s="534"/>
      <c r="M78" s="532" t="s">
        <v>251</v>
      </c>
      <c r="N78" s="533"/>
      <c r="O78" s="535" t="s">
        <v>347</v>
      </c>
      <c r="P78" s="536"/>
      <c r="Q78" s="532" t="s">
        <v>335</v>
      </c>
      <c r="R78" s="533"/>
      <c r="S78" s="540" t="s">
        <v>333</v>
      </c>
      <c r="T78" s="541"/>
      <c r="U78" s="540" t="s">
        <v>332</v>
      </c>
      <c r="V78" s="541"/>
      <c r="W78" s="530" t="s">
        <v>134</v>
      </c>
    </row>
    <row r="79" spans="1:23" ht="15.75" thickBot="1" x14ac:dyDescent="0.3">
      <c r="A79" s="16"/>
      <c r="B79" s="531"/>
      <c r="C79" s="344" t="s">
        <v>38</v>
      </c>
      <c r="D79" s="345" t="s">
        <v>53</v>
      </c>
      <c r="E79" s="346" t="s">
        <v>38</v>
      </c>
      <c r="F79" s="347" t="s">
        <v>53</v>
      </c>
      <c r="G79" s="403" t="s">
        <v>38</v>
      </c>
      <c r="H79" s="348" t="s">
        <v>53</v>
      </c>
      <c r="I79" s="346" t="s">
        <v>38</v>
      </c>
      <c r="J79" s="347" t="s">
        <v>53</v>
      </c>
      <c r="K79" s="349" t="s">
        <v>38</v>
      </c>
      <c r="L79" s="345" t="s">
        <v>53</v>
      </c>
      <c r="M79" s="344" t="s">
        <v>38</v>
      </c>
      <c r="N79" s="345" t="s">
        <v>53</v>
      </c>
      <c r="O79" s="350" t="s">
        <v>38</v>
      </c>
      <c r="P79" s="347" t="s">
        <v>53</v>
      </c>
      <c r="Q79" s="346" t="s">
        <v>38</v>
      </c>
      <c r="R79" s="347" t="s">
        <v>53</v>
      </c>
      <c r="S79" s="350" t="s">
        <v>38</v>
      </c>
      <c r="T79" s="347" t="s">
        <v>53</v>
      </c>
      <c r="U79" s="346" t="s">
        <v>38</v>
      </c>
      <c r="V79" s="347" t="s">
        <v>53</v>
      </c>
      <c r="W79" s="531"/>
    </row>
    <row r="80" spans="1:23" x14ac:dyDescent="0.25">
      <c r="A80" s="16"/>
      <c r="B80" s="352" t="s">
        <v>39</v>
      </c>
      <c r="C80" s="353"/>
      <c r="D80" s="354"/>
      <c r="E80" s="355"/>
      <c r="F80" s="356"/>
      <c r="G80" s="398"/>
      <c r="H80" s="354"/>
      <c r="I80" s="355"/>
      <c r="J80" s="356"/>
      <c r="K80" s="357"/>
      <c r="L80" s="354"/>
      <c r="M80" s="355"/>
      <c r="N80" s="354"/>
      <c r="O80" s="358"/>
      <c r="P80" s="356"/>
      <c r="Q80" s="355"/>
      <c r="R80" s="356"/>
      <c r="S80" s="358"/>
      <c r="T80" s="356"/>
      <c r="U80" s="355"/>
      <c r="V80" s="356"/>
      <c r="W80" s="392">
        <f>D80+F80+H80+J80+L80+N80+P80+R80+T80+V80</f>
        <v>0</v>
      </c>
    </row>
    <row r="81" spans="1:23" x14ac:dyDescent="0.25">
      <c r="A81" s="16"/>
      <c r="B81" s="359" t="s">
        <v>40</v>
      </c>
      <c r="C81" s="360"/>
      <c r="D81" s="354"/>
      <c r="E81" s="355"/>
      <c r="F81" s="356"/>
      <c r="G81" s="398"/>
      <c r="H81" s="354"/>
      <c r="I81" s="355"/>
      <c r="J81" s="356"/>
      <c r="K81" s="361"/>
      <c r="L81" s="354"/>
      <c r="M81" s="353"/>
      <c r="N81" s="354"/>
      <c r="O81" s="355"/>
      <c r="P81" s="356"/>
      <c r="Q81" s="355"/>
      <c r="R81" s="356"/>
      <c r="S81" s="355"/>
      <c r="T81" s="356"/>
      <c r="U81" s="355"/>
      <c r="V81" s="356"/>
      <c r="W81" s="390">
        <f t="shared" ref="W81:W95" si="13">D81+F81+H81+J81+L81+N81+P81+R81+T81+V81</f>
        <v>0</v>
      </c>
    </row>
    <row r="82" spans="1:23" x14ac:dyDescent="0.25">
      <c r="A82" s="16"/>
      <c r="B82" s="359" t="s">
        <v>41</v>
      </c>
      <c r="C82" s="360"/>
      <c r="D82" s="354"/>
      <c r="E82" s="355"/>
      <c r="F82" s="356"/>
      <c r="G82" s="398"/>
      <c r="H82" s="354"/>
      <c r="I82" s="362"/>
      <c r="J82" s="356"/>
      <c r="K82" s="363"/>
      <c r="L82" s="354"/>
      <c r="M82" s="360"/>
      <c r="N82" s="354"/>
      <c r="O82" s="355"/>
      <c r="P82" s="356"/>
      <c r="Q82" s="355"/>
      <c r="R82" s="356"/>
      <c r="S82" s="355"/>
      <c r="T82" s="356"/>
      <c r="U82" s="355"/>
      <c r="V82" s="356"/>
      <c r="W82" s="390">
        <f t="shared" si="13"/>
        <v>0</v>
      </c>
    </row>
    <row r="83" spans="1:23" x14ac:dyDescent="0.25">
      <c r="A83" s="16"/>
      <c r="B83" s="359" t="s">
        <v>42</v>
      </c>
      <c r="C83" s="360"/>
      <c r="D83" s="354"/>
      <c r="E83" s="360"/>
      <c r="F83" s="356"/>
      <c r="G83" s="394"/>
      <c r="H83" s="354"/>
      <c r="I83" s="353"/>
      <c r="J83" s="356"/>
      <c r="K83" s="363"/>
      <c r="L83" s="354"/>
      <c r="M83" s="360"/>
      <c r="N83" s="354"/>
      <c r="O83" s="360"/>
      <c r="P83" s="356"/>
      <c r="Q83" s="360"/>
      <c r="R83" s="356"/>
      <c r="S83" s="360"/>
      <c r="T83" s="356"/>
      <c r="U83" s="360"/>
      <c r="V83" s="356"/>
      <c r="W83" s="390">
        <f t="shared" si="13"/>
        <v>0</v>
      </c>
    </row>
    <row r="84" spans="1:23" x14ac:dyDescent="0.25">
      <c r="A84" s="16"/>
      <c r="B84" s="359" t="s">
        <v>43</v>
      </c>
      <c r="C84" s="360"/>
      <c r="D84" s="354"/>
      <c r="E84" s="360"/>
      <c r="F84" s="356"/>
      <c r="G84" s="394"/>
      <c r="H84" s="354"/>
      <c r="I84" s="360"/>
      <c r="J84" s="356"/>
      <c r="K84" s="363"/>
      <c r="L84" s="354"/>
      <c r="M84" s="360"/>
      <c r="N84" s="354"/>
      <c r="O84" s="362"/>
      <c r="P84" s="356"/>
      <c r="Q84" s="360"/>
      <c r="R84" s="356"/>
      <c r="S84" s="362"/>
      <c r="T84" s="356"/>
      <c r="U84" s="360"/>
      <c r="V84" s="356"/>
      <c r="W84" s="390">
        <f t="shared" si="13"/>
        <v>0</v>
      </c>
    </row>
    <row r="85" spans="1:23" s="16" customFormat="1" x14ac:dyDescent="0.25">
      <c r="B85" s="359" t="s">
        <v>44</v>
      </c>
      <c r="C85" s="360"/>
      <c r="D85" s="354"/>
      <c r="E85" s="360"/>
      <c r="F85" s="356"/>
      <c r="G85" s="394"/>
      <c r="H85" s="354"/>
      <c r="I85" s="360"/>
      <c r="J85" s="356"/>
      <c r="K85" s="363"/>
      <c r="L85" s="354"/>
      <c r="M85" s="360"/>
      <c r="N85" s="354"/>
      <c r="O85" s="353"/>
      <c r="P85" s="356"/>
      <c r="Q85" s="360"/>
      <c r="R85" s="356"/>
      <c r="S85" s="353"/>
      <c r="T85" s="356"/>
      <c r="U85" s="360"/>
      <c r="V85" s="356"/>
      <c r="W85" s="390">
        <f t="shared" si="13"/>
        <v>0</v>
      </c>
    </row>
    <row r="86" spans="1:23" s="16" customFormat="1" x14ac:dyDescent="0.25">
      <c r="B86" s="359" t="s">
        <v>45</v>
      </c>
      <c r="C86" s="360"/>
      <c r="D86" s="354"/>
      <c r="E86" s="360"/>
      <c r="F86" s="356"/>
      <c r="G86" s="394"/>
      <c r="H86" s="354"/>
      <c r="I86" s="360"/>
      <c r="J86" s="356"/>
      <c r="K86" s="363"/>
      <c r="L86" s="354"/>
      <c r="M86" s="360"/>
      <c r="N86" s="354"/>
      <c r="O86" s="360"/>
      <c r="P86" s="356"/>
      <c r="Q86" s="360"/>
      <c r="R86" s="356"/>
      <c r="S86" s="360"/>
      <c r="T86" s="356"/>
      <c r="U86" s="360"/>
      <c r="V86" s="356"/>
      <c r="W86" s="390">
        <f t="shared" si="13"/>
        <v>0</v>
      </c>
    </row>
    <row r="87" spans="1:23" s="16" customFormat="1" x14ac:dyDescent="0.25">
      <c r="B87" s="359" t="s">
        <v>46</v>
      </c>
      <c r="C87" s="394"/>
      <c r="D87" s="354"/>
      <c r="E87" s="353"/>
      <c r="F87" s="356"/>
      <c r="G87" s="394"/>
      <c r="H87" s="354"/>
      <c r="I87" s="360"/>
      <c r="J87" s="356"/>
      <c r="K87" s="363"/>
      <c r="L87" s="354"/>
      <c r="M87" s="360"/>
      <c r="N87" s="354"/>
      <c r="O87" s="360"/>
      <c r="P87" s="356"/>
      <c r="Q87" s="360"/>
      <c r="R87" s="356"/>
      <c r="S87" s="360"/>
      <c r="T87" s="356"/>
      <c r="U87" s="360"/>
      <c r="V87" s="356"/>
      <c r="W87" s="390">
        <f t="shared" si="13"/>
        <v>0</v>
      </c>
    </row>
    <row r="88" spans="1:23" s="16" customFormat="1" x14ac:dyDescent="0.25">
      <c r="B88" s="359" t="s">
        <v>47</v>
      </c>
      <c r="C88" s="360"/>
      <c r="D88" s="354"/>
      <c r="E88" s="360"/>
      <c r="F88" s="356"/>
      <c r="G88" s="394"/>
      <c r="H88" s="354"/>
      <c r="I88" s="360"/>
      <c r="J88" s="356"/>
      <c r="K88" s="363"/>
      <c r="L88" s="354"/>
      <c r="M88" s="360"/>
      <c r="N88" s="354"/>
      <c r="O88" s="360"/>
      <c r="P88" s="356"/>
      <c r="Q88" s="360"/>
      <c r="R88" s="356"/>
      <c r="S88" s="360"/>
      <c r="T88" s="356"/>
      <c r="U88" s="360"/>
      <c r="V88" s="356"/>
      <c r="W88" s="390">
        <f t="shared" si="13"/>
        <v>0</v>
      </c>
    </row>
    <row r="89" spans="1:23" s="16" customFormat="1" x14ac:dyDescent="0.25">
      <c r="B89" s="359" t="s">
        <v>48</v>
      </c>
      <c r="C89" s="360"/>
      <c r="D89" s="354"/>
      <c r="E89" s="394"/>
      <c r="F89" s="356"/>
      <c r="G89" s="394"/>
      <c r="H89" s="354"/>
      <c r="I89" s="360"/>
      <c r="J89" s="356"/>
      <c r="K89" s="363"/>
      <c r="L89" s="354"/>
      <c r="M89" s="360"/>
      <c r="N89" s="354"/>
      <c r="O89" s="360"/>
      <c r="P89" s="356"/>
      <c r="Q89" s="353"/>
      <c r="R89" s="356"/>
      <c r="S89" s="360"/>
      <c r="T89" s="356"/>
      <c r="U89" s="353"/>
      <c r="V89" s="356"/>
      <c r="W89" s="390">
        <f>D89+F89+H89+J89+L89+N89+P89+R89+T89+V89</f>
        <v>0</v>
      </c>
    </row>
    <row r="90" spans="1:23" s="16" customFormat="1" x14ac:dyDescent="0.25">
      <c r="B90" s="364" t="s">
        <v>54</v>
      </c>
      <c r="C90" s="360"/>
      <c r="D90" s="354"/>
      <c r="E90" s="394"/>
      <c r="F90" s="356"/>
      <c r="G90" s="394"/>
      <c r="H90" s="354"/>
      <c r="I90" s="365"/>
      <c r="J90" s="356"/>
      <c r="K90" s="366"/>
      <c r="L90" s="354"/>
      <c r="M90" s="365"/>
      <c r="N90" s="354"/>
      <c r="O90" s="365"/>
      <c r="P90" s="356"/>
      <c r="Q90" s="360"/>
      <c r="R90" s="356"/>
      <c r="S90" s="365"/>
      <c r="T90" s="356"/>
      <c r="U90" s="360"/>
      <c r="V90" s="356"/>
      <c r="W90" s="390">
        <f t="shared" si="13"/>
        <v>0</v>
      </c>
    </row>
    <row r="91" spans="1:23" s="16" customFormat="1" x14ac:dyDescent="0.25">
      <c r="B91" s="359" t="s">
        <v>95</v>
      </c>
      <c r="C91" s="353"/>
      <c r="D91" s="354"/>
      <c r="E91" s="397"/>
      <c r="F91" s="356"/>
      <c r="G91" s="394"/>
      <c r="H91" s="354"/>
      <c r="I91" s="353"/>
      <c r="J91" s="356"/>
      <c r="K91" s="367"/>
      <c r="L91" s="354"/>
      <c r="M91" s="368"/>
      <c r="N91" s="354"/>
      <c r="O91" s="353"/>
      <c r="P91" s="356"/>
      <c r="Q91" s="360"/>
      <c r="R91" s="356"/>
      <c r="S91" s="353"/>
      <c r="T91" s="356"/>
      <c r="U91" s="360"/>
      <c r="V91" s="356"/>
      <c r="W91" s="390">
        <f t="shared" si="13"/>
        <v>0</v>
      </c>
    </row>
    <row r="92" spans="1:23" x14ac:dyDescent="0.25">
      <c r="A92" s="16"/>
      <c r="B92" s="359" t="s">
        <v>326</v>
      </c>
      <c r="C92" s="353"/>
      <c r="D92" s="354"/>
      <c r="E92" s="397"/>
      <c r="F92" s="356"/>
      <c r="G92" s="394"/>
      <c r="H92" s="354"/>
      <c r="I92" s="353"/>
      <c r="J92" s="356"/>
      <c r="K92" s="367"/>
      <c r="L92" s="354"/>
      <c r="M92" s="368"/>
      <c r="N92" s="354"/>
      <c r="O92" s="353"/>
      <c r="P92" s="356"/>
      <c r="Q92" s="360"/>
      <c r="R92" s="356"/>
      <c r="S92" s="353"/>
      <c r="T92" s="356"/>
      <c r="U92" s="360"/>
      <c r="V92" s="356"/>
      <c r="W92" s="390">
        <f t="shared" si="13"/>
        <v>0</v>
      </c>
    </row>
    <row r="93" spans="1:23" x14ac:dyDescent="0.25">
      <c r="A93" s="16"/>
      <c r="B93" s="359" t="s">
        <v>327</v>
      </c>
      <c r="C93" s="353"/>
      <c r="D93" s="354"/>
      <c r="E93" s="355"/>
      <c r="F93" s="356"/>
      <c r="G93" s="394"/>
      <c r="H93" s="354"/>
      <c r="I93" s="353"/>
      <c r="J93" s="356"/>
      <c r="K93" s="367"/>
      <c r="L93" s="354"/>
      <c r="M93" s="368"/>
      <c r="N93" s="354"/>
      <c r="O93" s="353"/>
      <c r="P93" s="356"/>
      <c r="Q93" s="360"/>
      <c r="R93" s="356"/>
      <c r="S93" s="353"/>
      <c r="T93" s="356"/>
      <c r="U93" s="360"/>
      <c r="V93" s="356"/>
      <c r="W93" s="390">
        <f t="shared" si="13"/>
        <v>0</v>
      </c>
    </row>
    <row r="94" spans="1:23" x14ac:dyDescent="0.25">
      <c r="B94" s="359" t="s">
        <v>328</v>
      </c>
      <c r="C94" s="353"/>
      <c r="D94" s="354"/>
      <c r="E94" s="358"/>
      <c r="F94" s="356"/>
      <c r="G94" s="394"/>
      <c r="H94" s="354"/>
      <c r="I94" s="353"/>
      <c r="J94" s="356"/>
      <c r="K94" s="367"/>
      <c r="L94" s="354"/>
      <c r="M94" s="368"/>
      <c r="N94" s="354"/>
      <c r="O94" s="353"/>
      <c r="P94" s="356"/>
      <c r="Q94" s="360"/>
      <c r="R94" s="356"/>
      <c r="S94" s="353"/>
      <c r="T94" s="356"/>
      <c r="U94" s="360"/>
      <c r="V94" s="356"/>
      <c r="W94" s="390">
        <f t="shared" si="13"/>
        <v>0</v>
      </c>
    </row>
    <row r="95" spans="1:23" ht="15.75" thickBot="1" x14ac:dyDescent="0.3">
      <c r="B95" s="359" t="s">
        <v>329</v>
      </c>
      <c r="C95" s="353"/>
      <c r="D95" s="354"/>
      <c r="E95" s="369"/>
      <c r="F95" s="356"/>
      <c r="G95" s="404"/>
      <c r="H95" s="354"/>
      <c r="I95" s="370"/>
      <c r="J95" s="356"/>
      <c r="K95" s="367"/>
      <c r="L95" s="354"/>
      <c r="M95" s="368"/>
      <c r="N95" s="354"/>
      <c r="O95" s="420"/>
      <c r="P95" s="419"/>
      <c r="Q95" s="418"/>
      <c r="R95" s="419"/>
      <c r="S95" s="372"/>
      <c r="T95" s="371"/>
      <c r="U95" s="373"/>
      <c r="V95" s="371"/>
      <c r="W95" s="391">
        <f t="shared" si="13"/>
        <v>0</v>
      </c>
    </row>
    <row r="96" spans="1:23" ht="15.75" thickBot="1" x14ac:dyDescent="0.3">
      <c r="B96" s="374" t="s">
        <v>36</v>
      </c>
      <c r="C96" s="375">
        <f t="shared" ref="C96:N96" si="14">SUM(C80:C95)</f>
        <v>0</v>
      </c>
      <c r="D96" s="376">
        <f t="shared" si="14"/>
        <v>0</v>
      </c>
      <c r="E96" s="375">
        <f t="shared" si="14"/>
        <v>0</v>
      </c>
      <c r="F96" s="376">
        <f t="shared" si="14"/>
        <v>0</v>
      </c>
      <c r="G96" s="405">
        <f t="shared" si="14"/>
        <v>0</v>
      </c>
      <c r="H96" s="376">
        <f t="shared" si="14"/>
        <v>0</v>
      </c>
      <c r="I96" s="375">
        <f t="shared" si="14"/>
        <v>0</v>
      </c>
      <c r="J96" s="376">
        <f t="shared" si="14"/>
        <v>0</v>
      </c>
      <c r="K96" s="375">
        <f t="shared" si="14"/>
        <v>0</v>
      </c>
      <c r="L96" s="377">
        <f t="shared" si="14"/>
        <v>0</v>
      </c>
      <c r="M96" s="375">
        <f t="shared" si="14"/>
        <v>0</v>
      </c>
      <c r="N96" s="377">
        <f t="shared" si="14"/>
        <v>0</v>
      </c>
      <c r="O96" s="375">
        <f>SUM(O83:O91)</f>
        <v>0</v>
      </c>
      <c r="P96" s="376">
        <f>SUM(P83:P91)</f>
        <v>0</v>
      </c>
      <c r="Q96" s="375">
        <f>SUM(Q80:Q95)</f>
        <v>0</v>
      </c>
      <c r="R96" s="376">
        <f>SUM(R80:R95)</f>
        <v>0</v>
      </c>
      <c r="S96" s="378">
        <f>SUM(S83:S91)</f>
        <v>0</v>
      </c>
      <c r="T96" s="379">
        <f>SUM(T83:T91)</f>
        <v>0</v>
      </c>
      <c r="U96" s="380">
        <f>SUM(U83:U91)</f>
        <v>0</v>
      </c>
      <c r="V96" s="379">
        <f>SUM(V83:V91)</f>
        <v>0</v>
      </c>
      <c r="W96" s="393">
        <f>SUM(W80:W95)</f>
        <v>0</v>
      </c>
    </row>
    <row r="97" spans="2:23" x14ac:dyDescent="0.25">
      <c r="B97" s="451"/>
      <c r="C97" s="452"/>
      <c r="D97" s="453">
        <f>'Rua 4'!I18</f>
        <v>0</v>
      </c>
      <c r="E97" s="452"/>
      <c r="F97" s="453">
        <f>'Rua 4'!I49</f>
        <v>0</v>
      </c>
      <c r="G97" s="454"/>
      <c r="H97" s="453">
        <f>'Rua 4'!I87</f>
        <v>0</v>
      </c>
      <c r="I97" s="452"/>
      <c r="J97" s="453">
        <f>'Rua 4'!I93</f>
        <v>0</v>
      </c>
      <c r="K97" s="452"/>
      <c r="L97" s="453">
        <f>'Rua 4'!I99</f>
        <v>0</v>
      </c>
      <c r="M97" s="453"/>
      <c r="N97" s="453">
        <f>'Rua 4'!I119</f>
        <v>0</v>
      </c>
      <c r="O97" s="452"/>
      <c r="P97" s="453">
        <f>'Rua 4'!I123</f>
        <v>0</v>
      </c>
      <c r="Q97" s="250"/>
      <c r="R97" s="455">
        <f>'Rua 4'!I126</f>
        <v>0</v>
      </c>
      <c r="S97" s="452"/>
      <c r="T97" s="453">
        <v>0</v>
      </c>
      <c r="U97" s="250"/>
      <c r="V97" s="455">
        <v>0</v>
      </c>
      <c r="W97" s="455">
        <f>'Rua 4'!I127</f>
        <v>0</v>
      </c>
    </row>
    <row r="98" spans="2:23" ht="15.75" thickBot="1" x14ac:dyDescent="0.3">
      <c r="B98" s="351"/>
      <c r="C98" s="351"/>
      <c r="D98" s="351"/>
      <c r="E98" s="351"/>
      <c r="F98" s="351"/>
      <c r="G98" s="409"/>
      <c r="H98" s="351"/>
      <c r="I98" s="351"/>
      <c r="J98" s="351"/>
      <c r="K98" s="351"/>
      <c r="L98" s="351"/>
      <c r="M98" s="351"/>
      <c r="N98" s="351"/>
      <c r="O98" s="351"/>
      <c r="P98" s="351"/>
      <c r="Q98" s="351"/>
      <c r="R98" s="351"/>
      <c r="S98" s="351"/>
      <c r="T98" s="351"/>
      <c r="U98" s="351"/>
      <c r="V98" s="351"/>
      <c r="W98" s="351"/>
    </row>
    <row r="99" spans="2:23" ht="15.75" thickBot="1" x14ac:dyDescent="0.3">
      <c r="B99" s="537" t="s">
        <v>336</v>
      </c>
      <c r="C99" s="538"/>
      <c r="D99" s="538"/>
      <c r="E99" s="538"/>
      <c r="F99" s="538"/>
      <c r="G99" s="538"/>
      <c r="H99" s="538"/>
      <c r="I99" s="538"/>
      <c r="J99" s="538"/>
      <c r="K99" s="538"/>
      <c r="L99" s="538"/>
      <c r="M99" s="538"/>
      <c r="N99" s="538"/>
      <c r="O99" s="538"/>
      <c r="P99" s="538"/>
      <c r="Q99" s="538"/>
      <c r="R99" s="538"/>
      <c r="S99" s="538"/>
      <c r="T99" s="538"/>
      <c r="U99" s="538"/>
      <c r="V99" s="538"/>
      <c r="W99" s="539"/>
    </row>
    <row r="100" spans="2:23" ht="15.75" thickBot="1" x14ac:dyDescent="0.3">
      <c r="B100" s="537" t="s">
        <v>202</v>
      </c>
      <c r="C100" s="538"/>
      <c r="D100" s="538"/>
      <c r="E100" s="538"/>
      <c r="F100" s="538"/>
      <c r="G100" s="538"/>
      <c r="H100" s="538"/>
      <c r="I100" s="538"/>
      <c r="J100" s="538"/>
      <c r="K100" s="538"/>
      <c r="L100" s="538"/>
      <c r="M100" s="538"/>
      <c r="N100" s="538"/>
      <c r="O100" s="538"/>
      <c r="P100" s="538"/>
      <c r="Q100" s="538"/>
      <c r="R100" s="538"/>
      <c r="S100" s="538"/>
      <c r="T100" s="538"/>
      <c r="U100" s="538"/>
      <c r="V100" s="538"/>
      <c r="W100" s="539"/>
    </row>
    <row r="101" spans="2:23" ht="30.75" customHeight="1" thickBot="1" x14ac:dyDescent="0.3">
      <c r="B101" s="530" t="s">
        <v>89</v>
      </c>
      <c r="C101" s="532" t="s">
        <v>334</v>
      </c>
      <c r="D101" s="533"/>
      <c r="E101" s="532" t="s">
        <v>120</v>
      </c>
      <c r="F101" s="533"/>
      <c r="G101" s="532" t="s">
        <v>61</v>
      </c>
      <c r="H101" s="533"/>
      <c r="I101" s="532" t="s">
        <v>147</v>
      </c>
      <c r="J101" s="533"/>
      <c r="K101" s="532" t="s">
        <v>241</v>
      </c>
      <c r="L101" s="534"/>
      <c r="M101" s="532" t="s">
        <v>251</v>
      </c>
      <c r="N101" s="533"/>
      <c r="O101" s="535" t="s">
        <v>347</v>
      </c>
      <c r="P101" s="536"/>
      <c r="Q101" s="532" t="s">
        <v>335</v>
      </c>
      <c r="R101" s="533"/>
      <c r="S101" s="540" t="s">
        <v>333</v>
      </c>
      <c r="T101" s="541"/>
      <c r="U101" s="540" t="s">
        <v>332</v>
      </c>
      <c r="V101" s="541"/>
      <c r="W101" s="530" t="s">
        <v>134</v>
      </c>
    </row>
    <row r="102" spans="2:23" ht="15.75" thickBot="1" x14ac:dyDescent="0.3">
      <c r="B102" s="531"/>
      <c r="C102" s="344" t="s">
        <v>38</v>
      </c>
      <c r="D102" s="345" t="s">
        <v>53</v>
      </c>
      <c r="E102" s="346" t="s">
        <v>38</v>
      </c>
      <c r="F102" s="347" t="s">
        <v>53</v>
      </c>
      <c r="G102" s="403" t="s">
        <v>38</v>
      </c>
      <c r="H102" s="348" t="s">
        <v>53</v>
      </c>
      <c r="I102" s="346" t="s">
        <v>38</v>
      </c>
      <c r="J102" s="347" t="s">
        <v>53</v>
      </c>
      <c r="K102" s="349" t="s">
        <v>38</v>
      </c>
      <c r="L102" s="345" t="s">
        <v>53</v>
      </c>
      <c r="M102" s="344" t="s">
        <v>38</v>
      </c>
      <c r="N102" s="345" t="s">
        <v>53</v>
      </c>
      <c r="O102" s="350" t="s">
        <v>38</v>
      </c>
      <c r="P102" s="347" t="s">
        <v>53</v>
      </c>
      <c r="Q102" s="346" t="s">
        <v>38</v>
      </c>
      <c r="R102" s="347" t="s">
        <v>53</v>
      </c>
      <c r="S102" s="350" t="s">
        <v>38</v>
      </c>
      <c r="T102" s="347" t="s">
        <v>53</v>
      </c>
      <c r="U102" s="346" t="s">
        <v>38</v>
      </c>
      <c r="V102" s="347" t="s">
        <v>53</v>
      </c>
      <c r="W102" s="531"/>
    </row>
    <row r="103" spans="2:23" x14ac:dyDescent="0.25">
      <c r="B103" s="352" t="s">
        <v>39</v>
      </c>
      <c r="C103" s="353"/>
      <c r="D103" s="354"/>
      <c r="E103" s="355"/>
      <c r="F103" s="356"/>
      <c r="G103" s="398"/>
      <c r="H103" s="354"/>
      <c r="I103" s="355"/>
      <c r="J103" s="356"/>
      <c r="K103" s="357"/>
      <c r="L103" s="354"/>
      <c r="M103" s="355"/>
      <c r="N103" s="354"/>
      <c r="O103" s="358"/>
      <c r="P103" s="356"/>
      <c r="Q103" s="355"/>
      <c r="R103" s="356"/>
      <c r="S103" s="358"/>
      <c r="T103" s="356"/>
      <c r="U103" s="355"/>
      <c r="V103" s="356"/>
      <c r="W103" s="392">
        <f>D103+F103+H103+J103+L103+N103+P103+R103+T103+V103</f>
        <v>0</v>
      </c>
    </row>
    <row r="104" spans="2:23" x14ac:dyDescent="0.25">
      <c r="B104" s="359" t="s">
        <v>40</v>
      </c>
      <c r="C104" s="360"/>
      <c r="D104" s="354"/>
      <c r="E104" s="355"/>
      <c r="F104" s="356"/>
      <c r="G104" s="398"/>
      <c r="H104" s="354"/>
      <c r="I104" s="355"/>
      <c r="J104" s="356"/>
      <c r="K104" s="361"/>
      <c r="L104" s="354"/>
      <c r="M104" s="353"/>
      <c r="N104" s="354"/>
      <c r="O104" s="355"/>
      <c r="P104" s="356"/>
      <c r="Q104" s="355"/>
      <c r="R104" s="356"/>
      <c r="S104" s="355"/>
      <c r="T104" s="356"/>
      <c r="U104" s="355"/>
      <c r="V104" s="356"/>
      <c r="W104" s="392">
        <f t="shared" ref="W104:W118" si="15">D104+F104+H104+J104+L104+N104+P104+R104+T104+V104</f>
        <v>0</v>
      </c>
    </row>
    <row r="105" spans="2:23" x14ac:dyDescent="0.25">
      <c r="B105" s="359" t="s">
        <v>41</v>
      </c>
      <c r="C105" s="360"/>
      <c r="D105" s="354"/>
      <c r="E105" s="355"/>
      <c r="F105" s="356"/>
      <c r="G105" s="398"/>
      <c r="H105" s="354"/>
      <c r="I105" s="362"/>
      <c r="J105" s="356"/>
      <c r="K105" s="363"/>
      <c r="L105" s="354"/>
      <c r="M105" s="360"/>
      <c r="N105" s="354"/>
      <c r="O105" s="355"/>
      <c r="P105" s="356"/>
      <c r="Q105" s="355"/>
      <c r="R105" s="356"/>
      <c r="S105" s="355"/>
      <c r="T105" s="356"/>
      <c r="U105" s="355"/>
      <c r="V105" s="356"/>
      <c r="W105" s="392">
        <f t="shared" si="15"/>
        <v>0</v>
      </c>
    </row>
    <row r="106" spans="2:23" x14ac:dyDescent="0.25">
      <c r="B106" s="359" t="s">
        <v>42</v>
      </c>
      <c r="C106" s="360"/>
      <c r="D106" s="354"/>
      <c r="E106" s="360"/>
      <c r="F106" s="356"/>
      <c r="G106" s="394"/>
      <c r="H106" s="354"/>
      <c r="I106" s="353"/>
      <c r="J106" s="356"/>
      <c r="K106" s="363"/>
      <c r="L106" s="354"/>
      <c r="M106" s="360"/>
      <c r="N106" s="354"/>
      <c r="O106" s="360"/>
      <c r="P106" s="356"/>
      <c r="Q106" s="360"/>
      <c r="R106" s="356"/>
      <c r="S106" s="360"/>
      <c r="T106" s="356"/>
      <c r="U106" s="360"/>
      <c r="V106" s="356"/>
      <c r="W106" s="392">
        <f t="shared" si="15"/>
        <v>0</v>
      </c>
    </row>
    <row r="107" spans="2:23" x14ac:dyDescent="0.25">
      <c r="B107" s="359" t="s">
        <v>43</v>
      </c>
      <c r="C107" s="360"/>
      <c r="D107" s="354"/>
      <c r="E107" s="360"/>
      <c r="F107" s="356"/>
      <c r="G107" s="394"/>
      <c r="H107" s="354"/>
      <c r="I107" s="360"/>
      <c r="J107" s="356"/>
      <c r="K107" s="363"/>
      <c r="L107" s="354"/>
      <c r="M107" s="360"/>
      <c r="N107" s="354"/>
      <c r="O107" s="362"/>
      <c r="P107" s="356"/>
      <c r="Q107" s="360"/>
      <c r="R107" s="356"/>
      <c r="S107" s="362"/>
      <c r="T107" s="356"/>
      <c r="U107" s="360"/>
      <c r="V107" s="356"/>
      <c r="W107" s="392">
        <f t="shared" si="15"/>
        <v>0</v>
      </c>
    </row>
    <row r="108" spans="2:23" x14ac:dyDescent="0.25">
      <c r="B108" s="359" t="s">
        <v>44</v>
      </c>
      <c r="C108" s="360"/>
      <c r="D108" s="354"/>
      <c r="E108" s="360"/>
      <c r="F108" s="356"/>
      <c r="G108" s="394"/>
      <c r="H108" s="354"/>
      <c r="I108" s="360"/>
      <c r="J108" s="356"/>
      <c r="K108" s="363"/>
      <c r="L108" s="354"/>
      <c r="M108" s="360"/>
      <c r="N108" s="354"/>
      <c r="O108" s="353"/>
      <c r="P108" s="356"/>
      <c r="Q108" s="360"/>
      <c r="R108" s="356"/>
      <c r="S108" s="353"/>
      <c r="T108" s="356"/>
      <c r="U108" s="360"/>
      <c r="V108" s="356"/>
      <c r="W108" s="392">
        <f t="shared" si="15"/>
        <v>0</v>
      </c>
    </row>
    <row r="109" spans="2:23" x14ac:dyDescent="0.25">
      <c r="B109" s="359" t="s">
        <v>45</v>
      </c>
      <c r="C109" s="360"/>
      <c r="D109" s="354"/>
      <c r="E109" s="360"/>
      <c r="F109" s="356"/>
      <c r="G109" s="394"/>
      <c r="H109" s="354"/>
      <c r="I109" s="360"/>
      <c r="J109" s="356"/>
      <c r="K109" s="363"/>
      <c r="L109" s="354"/>
      <c r="M109" s="360"/>
      <c r="N109" s="354"/>
      <c r="O109" s="360"/>
      <c r="P109" s="356"/>
      <c r="Q109" s="360"/>
      <c r="R109" s="356"/>
      <c r="S109" s="360"/>
      <c r="T109" s="356"/>
      <c r="U109" s="360"/>
      <c r="V109" s="356"/>
      <c r="W109" s="392">
        <f t="shared" si="15"/>
        <v>0</v>
      </c>
    </row>
    <row r="110" spans="2:23" x14ac:dyDescent="0.25">
      <c r="B110" s="359" t="s">
        <v>46</v>
      </c>
      <c r="C110" s="360"/>
      <c r="D110" s="354"/>
      <c r="E110" s="353"/>
      <c r="F110" s="356"/>
      <c r="G110" s="394"/>
      <c r="H110" s="354"/>
      <c r="I110" s="360"/>
      <c r="J110" s="356"/>
      <c r="K110" s="363"/>
      <c r="L110" s="354"/>
      <c r="M110" s="360"/>
      <c r="N110" s="354"/>
      <c r="O110" s="360"/>
      <c r="P110" s="356"/>
      <c r="Q110" s="360"/>
      <c r="R110" s="356"/>
      <c r="S110" s="360"/>
      <c r="T110" s="356"/>
      <c r="U110" s="360"/>
      <c r="V110" s="356"/>
      <c r="W110" s="392">
        <f t="shared" si="15"/>
        <v>0</v>
      </c>
    </row>
    <row r="111" spans="2:23" x14ac:dyDescent="0.25">
      <c r="B111" s="359" t="s">
        <v>47</v>
      </c>
      <c r="C111" s="360"/>
      <c r="D111" s="354"/>
      <c r="E111" s="360"/>
      <c r="F111" s="356"/>
      <c r="G111" s="394"/>
      <c r="H111" s="354"/>
      <c r="I111" s="360"/>
      <c r="J111" s="356"/>
      <c r="K111" s="363"/>
      <c r="L111" s="354"/>
      <c r="M111" s="360"/>
      <c r="N111" s="354"/>
      <c r="O111" s="360"/>
      <c r="P111" s="356"/>
      <c r="Q111" s="360"/>
      <c r="R111" s="356"/>
      <c r="S111" s="360"/>
      <c r="T111" s="356"/>
      <c r="U111" s="360"/>
      <c r="V111" s="356"/>
      <c r="W111" s="392">
        <f t="shared" si="15"/>
        <v>0</v>
      </c>
    </row>
    <row r="112" spans="2:23" x14ac:dyDescent="0.25">
      <c r="B112" s="359" t="s">
        <v>48</v>
      </c>
      <c r="C112" s="360"/>
      <c r="D112" s="354"/>
      <c r="E112" s="360"/>
      <c r="F112" s="356"/>
      <c r="G112" s="394"/>
      <c r="H112" s="354"/>
      <c r="I112" s="394"/>
      <c r="J112" s="356"/>
      <c r="K112" s="363"/>
      <c r="L112" s="354"/>
      <c r="M112" s="360"/>
      <c r="N112" s="354"/>
      <c r="O112" s="360"/>
      <c r="P112" s="356"/>
      <c r="Q112" s="353"/>
      <c r="R112" s="356"/>
      <c r="S112" s="360"/>
      <c r="T112" s="356"/>
      <c r="U112" s="353"/>
      <c r="V112" s="356"/>
      <c r="W112" s="392">
        <f t="shared" si="15"/>
        <v>0</v>
      </c>
    </row>
    <row r="113" spans="1:23" x14ac:dyDescent="0.25">
      <c r="B113" s="364" t="s">
        <v>54</v>
      </c>
      <c r="C113" s="360"/>
      <c r="D113" s="354"/>
      <c r="E113" s="353"/>
      <c r="F113" s="356"/>
      <c r="G113" s="394"/>
      <c r="H113" s="354"/>
      <c r="I113" s="394"/>
      <c r="J113" s="356"/>
      <c r="K113" s="417"/>
      <c r="L113" s="354"/>
      <c r="M113" s="365"/>
      <c r="N113" s="354"/>
      <c r="O113" s="365"/>
      <c r="P113" s="356"/>
      <c r="Q113" s="360"/>
      <c r="R113" s="356"/>
      <c r="S113" s="365"/>
      <c r="T113" s="356"/>
      <c r="U113" s="360"/>
      <c r="V113" s="356"/>
      <c r="W113" s="392">
        <f t="shared" si="15"/>
        <v>0</v>
      </c>
    </row>
    <row r="114" spans="1:23" x14ac:dyDescent="0.25">
      <c r="B114" s="359" t="s">
        <v>95</v>
      </c>
      <c r="C114" s="353"/>
      <c r="D114" s="354"/>
      <c r="E114" s="355"/>
      <c r="F114" s="356"/>
      <c r="G114" s="394"/>
      <c r="H114" s="354"/>
      <c r="I114" s="394"/>
      <c r="J114" s="356"/>
      <c r="K114" s="424"/>
      <c r="L114" s="354"/>
      <c r="M114" s="425"/>
      <c r="N114" s="354"/>
      <c r="O114" s="353"/>
      <c r="P114" s="356"/>
      <c r="Q114" s="360"/>
      <c r="R114" s="356"/>
      <c r="S114" s="353"/>
      <c r="T114" s="356"/>
      <c r="U114" s="360"/>
      <c r="V114" s="356"/>
      <c r="W114" s="392">
        <f t="shared" si="15"/>
        <v>0</v>
      </c>
    </row>
    <row r="115" spans="1:23" x14ac:dyDescent="0.25">
      <c r="B115" s="359" t="s">
        <v>326</v>
      </c>
      <c r="C115" s="353"/>
      <c r="D115" s="354"/>
      <c r="E115" s="355"/>
      <c r="F115" s="356"/>
      <c r="G115" s="394"/>
      <c r="H115" s="354"/>
      <c r="I115" s="353"/>
      <c r="J115" s="356"/>
      <c r="K115" s="367"/>
      <c r="L115" s="354"/>
      <c r="M115" s="368"/>
      <c r="N115" s="354"/>
      <c r="O115" s="353"/>
      <c r="P115" s="356"/>
      <c r="Q115" s="360"/>
      <c r="R115" s="356"/>
      <c r="S115" s="353"/>
      <c r="T115" s="356"/>
      <c r="U115" s="360"/>
      <c r="V115" s="356"/>
      <c r="W115" s="392">
        <f t="shared" si="15"/>
        <v>0</v>
      </c>
    </row>
    <row r="116" spans="1:23" x14ac:dyDescent="0.25">
      <c r="B116" s="359" t="s">
        <v>327</v>
      </c>
      <c r="C116" s="353"/>
      <c r="D116" s="354"/>
      <c r="E116" s="355"/>
      <c r="F116" s="356"/>
      <c r="G116" s="394"/>
      <c r="H116" s="354"/>
      <c r="I116" s="353"/>
      <c r="J116" s="356"/>
      <c r="K116" s="367"/>
      <c r="L116" s="354"/>
      <c r="M116" s="368"/>
      <c r="N116" s="354"/>
      <c r="O116" s="353"/>
      <c r="P116" s="356"/>
      <c r="Q116" s="360"/>
      <c r="R116" s="356"/>
      <c r="S116" s="353"/>
      <c r="T116" s="356"/>
      <c r="U116" s="360"/>
      <c r="V116" s="356"/>
      <c r="W116" s="392">
        <f t="shared" si="15"/>
        <v>0</v>
      </c>
    </row>
    <row r="117" spans="1:23" x14ac:dyDescent="0.25">
      <c r="B117" s="359" t="s">
        <v>328</v>
      </c>
      <c r="C117" s="353"/>
      <c r="D117" s="354"/>
      <c r="E117" s="358"/>
      <c r="F117" s="356"/>
      <c r="G117" s="394"/>
      <c r="H117" s="354"/>
      <c r="I117" s="353"/>
      <c r="J117" s="356"/>
      <c r="K117" s="367"/>
      <c r="L117" s="354"/>
      <c r="M117" s="368"/>
      <c r="N117" s="354"/>
      <c r="O117" s="353"/>
      <c r="P117" s="356"/>
      <c r="Q117" s="360"/>
      <c r="R117" s="356"/>
      <c r="S117" s="353"/>
      <c r="T117" s="356"/>
      <c r="U117" s="360"/>
      <c r="V117" s="356"/>
      <c r="W117" s="392">
        <f t="shared" si="15"/>
        <v>0</v>
      </c>
    </row>
    <row r="118" spans="1:23" ht="15.75" thickBot="1" x14ac:dyDescent="0.3">
      <c r="B118" s="359" t="s">
        <v>329</v>
      </c>
      <c r="C118" s="353"/>
      <c r="D118" s="354"/>
      <c r="E118" s="369"/>
      <c r="F118" s="356"/>
      <c r="G118" s="404"/>
      <c r="H118" s="354"/>
      <c r="I118" s="370"/>
      <c r="J118" s="356"/>
      <c r="K118" s="367"/>
      <c r="L118" s="354"/>
      <c r="M118" s="368"/>
      <c r="N118" s="354"/>
      <c r="O118" s="420"/>
      <c r="P118" s="419"/>
      <c r="Q118" s="418"/>
      <c r="R118" s="419"/>
      <c r="S118" s="420"/>
      <c r="T118" s="419"/>
      <c r="U118" s="373"/>
      <c r="V118" s="371"/>
      <c r="W118" s="392">
        <f t="shared" si="15"/>
        <v>0</v>
      </c>
    </row>
    <row r="119" spans="1:23" ht="15.75" thickBot="1" x14ac:dyDescent="0.3">
      <c r="B119" s="374" t="s">
        <v>36</v>
      </c>
      <c r="C119" s="375">
        <f t="shared" ref="C119:H119" si="16">SUM(C103:C118)</f>
        <v>0</v>
      </c>
      <c r="D119" s="376">
        <f t="shared" si="16"/>
        <v>0</v>
      </c>
      <c r="E119" s="375">
        <f t="shared" si="16"/>
        <v>0</v>
      </c>
      <c r="F119" s="376">
        <f t="shared" si="16"/>
        <v>0</v>
      </c>
      <c r="G119" s="405">
        <f t="shared" si="16"/>
        <v>0</v>
      </c>
      <c r="H119" s="376">
        <f t="shared" si="16"/>
        <v>0</v>
      </c>
      <c r="I119" s="375">
        <f>SUM(I106:I114)</f>
        <v>0</v>
      </c>
      <c r="J119" s="376">
        <f>SUM(J106:J114)</f>
        <v>0</v>
      </c>
      <c r="K119" s="375">
        <f>SUM(K103:K118)</f>
        <v>0</v>
      </c>
      <c r="L119" s="377">
        <f>SUM(L103:L118)</f>
        <v>0</v>
      </c>
      <c r="M119" s="375">
        <f>SUM(M103:M118)</f>
        <v>0</v>
      </c>
      <c r="N119" s="377">
        <f>SUM(N103:N118)</f>
        <v>0</v>
      </c>
      <c r="O119" s="375">
        <f>SUM(O106:O114)</f>
        <v>0</v>
      </c>
      <c r="P119" s="376">
        <f>SUM(P106:P114)</f>
        <v>0</v>
      </c>
      <c r="Q119" s="375">
        <f>SUM(Q103:Q118)</f>
        <v>0</v>
      </c>
      <c r="R119" s="376">
        <f>SUM(R103:R118)</f>
        <v>0</v>
      </c>
      <c r="S119" s="375">
        <f>SUM(S103:S118)</f>
        <v>0</v>
      </c>
      <c r="T119" s="376">
        <f>SUM(T103:T118)</f>
        <v>0</v>
      </c>
      <c r="U119" s="380">
        <f>SUM(U103:U118)</f>
        <v>0</v>
      </c>
      <c r="V119" s="379">
        <f>SUM(V106:V114)</f>
        <v>0</v>
      </c>
      <c r="W119" s="393">
        <f>SUM(W103:W118)</f>
        <v>0</v>
      </c>
    </row>
    <row r="120" spans="1:23" x14ac:dyDescent="0.25">
      <c r="A120" s="255"/>
      <c r="B120" s="451"/>
      <c r="C120" s="452"/>
      <c r="D120" s="453">
        <f>'Rua 5'!I18</f>
        <v>0</v>
      </c>
      <c r="E120" s="452"/>
      <c r="F120" s="453">
        <f>'Rua 5'!I49</f>
        <v>0</v>
      </c>
      <c r="G120" s="454"/>
      <c r="H120" s="453">
        <f>'Rua 5'!I87</f>
        <v>0</v>
      </c>
      <c r="I120" s="452"/>
      <c r="J120" s="453">
        <f>'Rua 5'!I93</f>
        <v>0</v>
      </c>
      <c r="K120" s="452"/>
      <c r="L120" s="453">
        <f>'Rua 5'!I99</f>
        <v>0</v>
      </c>
      <c r="M120" s="453"/>
      <c r="N120" s="453">
        <f>'Rua 5'!I119</f>
        <v>0</v>
      </c>
      <c r="O120" s="452"/>
      <c r="P120" s="453">
        <f>'Rua 5'!I123</f>
        <v>0</v>
      </c>
      <c r="Q120" s="250"/>
      <c r="R120" s="455">
        <f>'Rua 5'!I126</f>
        <v>0</v>
      </c>
      <c r="S120" s="452"/>
      <c r="T120" s="453">
        <v>0</v>
      </c>
      <c r="U120" s="250"/>
      <c r="V120" s="455">
        <v>0</v>
      </c>
      <c r="W120" s="455">
        <f>'Rua 5'!I127</f>
        <v>0</v>
      </c>
    </row>
    <row r="121" spans="1:23" ht="15.75" thickBot="1" x14ac:dyDescent="0.3">
      <c r="B121" s="351"/>
      <c r="C121" s="351"/>
      <c r="D121" s="351"/>
      <c r="E121" s="351"/>
      <c r="F121" s="351"/>
      <c r="G121" s="409"/>
      <c r="H121" s="351"/>
      <c r="I121" s="351"/>
      <c r="J121" s="351"/>
      <c r="K121" s="351"/>
      <c r="L121" s="351"/>
      <c r="M121" s="351"/>
      <c r="N121" s="351"/>
      <c r="O121" s="351"/>
      <c r="P121" s="351"/>
      <c r="Q121" s="351"/>
      <c r="R121" s="351"/>
      <c r="S121" s="351"/>
      <c r="T121" s="351"/>
      <c r="U121" s="351"/>
      <c r="V121" s="351"/>
      <c r="W121" s="351"/>
    </row>
    <row r="122" spans="1:23" ht="25.5" customHeight="1" thickBot="1" x14ac:dyDescent="0.3">
      <c r="B122" s="537" t="s">
        <v>336</v>
      </c>
      <c r="C122" s="538"/>
      <c r="D122" s="538"/>
      <c r="E122" s="538"/>
      <c r="F122" s="538"/>
      <c r="G122" s="538"/>
      <c r="H122" s="538"/>
      <c r="I122" s="538"/>
      <c r="J122" s="538"/>
      <c r="K122" s="538"/>
      <c r="L122" s="538"/>
      <c r="M122" s="538"/>
      <c r="N122" s="538"/>
      <c r="O122" s="538"/>
      <c r="P122" s="538"/>
      <c r="Q122" s="538"/>
      <c r="R122" s="538"/>
      <c r="S122" s="538"/>
      <c r="T122" s="538"/>
      <c r="U122" s="538"/>
      <c r="V122" s="538"/>
      <c r="W122" s="539"/>
    </row>
    <row r="123" spans="1:23" ht="22.5" customHeight="1" thickBot="1" x14ac:dyDescent="0.3">
      <c r="B123" s="537" t="s">
        <v>203</v>
      </c>
      <c r="C123" s="538"/>
      <c r="D123" s="538"/>
      <c r="E123" s="538"/>
      <c r="F123" s="538"/>
      <c r="G123" s="538"/>
      <c r="H123" s="538"/>
      <c r="I123" s="538"/>
      <c r="J123" s="538"/>
      <c r="K123" s="538"/>
      <c r="L123" s="538"/>
      <c r="M123" s="538"/>
      <c r="N123" s="538"/>
      <c r="O123" s="538"/>
      <c r="P123" s="538"/>
      <c r="Q123" s="538"/>
      <c r="R123" s="538"/>
      <c r="S123" s="538"/>
      <c r="T123" s="538"/>
      <c r="U123" s="538"/>
      <c r="V123" s="538"/>
      <c r="W123" s="539"/>
    </row>
    <row r="124" spans="1:23" ht="32.25" customHeight="1" thickBot="1" x14ac:dyDescent="0.3">
      <c r="B124" s="530" t="s">
        <v>89</v>
      </c>
      <c r="C124" s="532" t="s">
        <v>334</v>
      </c>
      <c r="D124" s="533"/>
      <c r="E124" s="532" t="s">
        <v>120</v>
      </c>
      <c r="F124" s="533"/>
      <c r="G124" s="532" t="s">
        <v>61</v>
      </c>
      <c r="H124" s="533"/>
      <c r="I124" s="532" t="s">
        <v>147</v>
      </c>
      <c r="J124" s="533"/>
      <c r="K124" s="532" t="s">
        <v>241</v>
      </c>
      <c r="L124" s="534"/>
      <c r="M124" s="532" t="s">
        <v>251</v>
      </c>
      <c r="N124" s="533"/>
      <c r="O124" s="535" t="s">
        <v>347</v>
      </c>
      <c r="P124" s="536"/>
      <c r="Q124" s="532" t="s">
        <v>335</v>
      </c>
      <c r="R124" s="533"/>
      <c r="S124" s="540" t="s">
        <v>333</v>
      </c>
      <c r="T124" s="541"/>
      <c r="U124" s="540" t="s">
        <v>332</v>
      </c>
      <c r="V124" s="541"/>
      <c r="W124" s="530" t="s">
        <v>134</v>
      </c>
    </row>
    <row r="125" spans="1:23" ht="15.75" thickBot="1" x14ac:dyDescent="0.3">
      <c r="B125" s="531"/>
      <c r="C125" s="344" t="s">
        <v>38</v>
      </c>
      <c r="D125" s="345" t="s">
        <v>53</v>
      </c>
      <c r="E125" s="346" t="s">
        <v>38</v>
      </c>
      <c r="F125" s="347" t="s">
        <v>53</v>
      </c>
      <c r="G125" s="403" t="s">
        <v>38</v>
      </c>
      <c r="H125" s="347" t="s">
        <v>53</v>
      </c>
      <c r="I125" s="413" t="s">
        <v>38</v>
      </c>
      <c r="J125" s="347" t="s">
        <v>53</v>
      </c>
      <c r="K125" s="349" t="s">
        <v>38</v>
      </c>
      <c r="L125" s="345" t="s">
        <v>53</v>
      </c>
      <c r="M125" s="344" t="s">
        <v>38</v>
      </c>
      <c r="N125" s="345" t="s">
        <v>53</v>
      </c>
      <c r="O125" s="350" t="s">
        <v>38</v>
      </c>
      <c r="P125" s="347" t="s">
        <v>53</v>
      </c>
      <c r="Q125" s="346" t="s">
        <v>38</v>
      </c>
      <c r="R125" s="347" t="s">
        <v>53</v>
      </c>
      <c r="S125" s="350" t="s">
        <v>38</v>
      </c>
      <c r="T125" s="347" t="s">
        <v>53</v>
      </c>
      <c r="U125" s="346" t="s">
        <v>38</v>
      </c>
      <c r="V125" s="347" t="s">
        <v>53</v>
      </c>
      <c r="W125" s="531"/>
    </row>
    <row r="126" spans="1:23" x14ac:dyDescent="0.25">
      <c r="B126" s="352" t="s">
        <v>39</v>
      </c>
      <c r="C126" s="353"/>
      <c r="D126" s="354"/>
      <c r="E126" s="355"/>
      <c r="F126" s="356"/>
      <c r="G126" s="398"/>
      <c r="H126" s="356"/>
      <c r="I126" s="357"/>
      <c r="J126" s="356"/>
      <c r="K126" s="357"/>
      <c r="L126" s="354"/>
      <c r="M126" s="355"/>
      <c r="N126" s="354"/>
      <c r="O126" s="358"/>
      <c r="P126" s="356"/>
      <c r="Q126" s="355"/>
      <c r="R126" s="356"/>
      <c r="S126" s="358"/>
      <c r="T126" s="356"/>
      <c r="U126" s="355"/>
      <c r="V126" s="356"/>
      <c r="W126" s="392">
        <f>D126+F126+H126+J126+L126+N126+P126+R126+T126+V126</f>
        <v>0</v>
      </c>
    </row>
    <row r="127" spans="1:23" x14ac:dyDescent="0.25">
      <c r="B127" s="359" t="s">
        <v>40</v>
      </c>
      <c r="C127" s="360"/>
      <c r="D127" s="354"/>
      <c r="E127" s="355"/>
      <c r="F127" s="356"/>
      <c r="G127" s="398"/>
      <c r="H127" s="356"/>
      <c r="I127" s="357"/>
      <c r="J127" s="356"/>
      <c r="K127" s="361"/>
      <c r="L127" s="354"/>
      <c r="M127" s="353"/>
      <c r="N127" s="354"/>
      <c r="O127" s="355"/>
      <c r="P127" s="356"/>
      <c r="Q127" s="355"/>
      <c r="R127" s="356"/>
      <c r="S127" s="355"/>
      <c r="T127" s="356"/>
      <c r="U127" s="355"/>
      <c r="V127" s="356"/>
      <c r="W127" s="390">
        <f t="shared" ref="W127:W134" si="17">D127+F127+H127+J127+L127+N127+P127+R127+T127+V127</f>
        <v>0</v>
      </c>
    </row>
    <row r="128" spans="1:23" x14ac:dyDescent="0.25">
      <c r="B128" s="359" t="s">
        <v>41</v>
      </c>
      <c r="C128" s="394"/>
      <c r="D128" s="354"/>
      <c r="E128" s="397"/>
      <c r="F128" s="356"/>
      <c r="G128" s="397"/>
      <c r="H128" s="356"/>
      <c r="I128" s="421"/>
      <c r="J128" s="356"/>
      <c r="K128" s="363"/>
      <c r="L128" s="354"/>
      <c r="M128" s="360"/>
      <c r="N128" s="354"/>
      <c r="O128" s="355"/>
      <c r="P128" s="356"/>
      <c r="Q128" s="355"/>
      <c r="R128" s="356"/>
      <c r="S128" s="355"/>
      <c r="T128" s="356"/>
      <c r="U128" s="355"/>
      <c r="V128" s="356"/>
      <c r="W128" s="390">
        <f t="shared" si="17"/>
        <v>0</v>
      </c>
    </row>
    <row r="129" spans="1:23" x14ac:dyDescent="0.25">
      <c r="B129" s="359" t="s">
        <v>42</v>
      </c>
      <c r="C129" s="360"/>
      <c r="D129" s="354"/>
      <c r="E129" s="397"/>
      <c r="F129" s="356"/>
      <c r="G129" s="394"/>
      <c r="H129" s="356"/>
      <c r="I129" s="361"/>
      <c r="J129" s="356"/>
      <c r="K129" s="363"/>
      <c r="L129" s="354"/>
      <c r="M129" s="360"/>
      <c r="N129" s="354"/>
      <c r="O129" s="360"/>
      <c r="P129" s="356"/>
      <c r="Q129" s="360"/>
      <c r="R129" s="356"/>
      <c r="S129" s="360"/>
      <c r="T129" s="356"/>
      <c r="U129" s="360"/>
      <c r="V129" s="356"/>
      <c r="W129" s="390">
        <f t="shared" si="17"/>
        <v>0</v>
      </c>
    </row>
    <row r="130" spans="1:23" x14ac:dyDescent="0.25">
      <c r="B130" s="359" t="s">
        <v>43</v>
      </c>
      <c r="C130" s="360"/>
      <c r="D130" s="354"/>
      <c r="E130" s="394"/>
      <c r="F130" s="356"/>
      <c r="G130" s="394"/>
      <c r="H130" s="356"/>
      <c r="I130" s="363"/>
      <c r="J130" s="356"/>
      <c r="K130" s="363"/>
      <c r="L130" s="354"/>
      <c r="M130" s="360"/>
      <c r="N130" s="354"/>
      <c r="O130" s="362"/>
      <c r="P130" s="356"/>
      <c r="Q130" s="360"/>
      <c r="R130" s="356"/>
      <c r="S130" s="362"/>
      <c r="T130" s="356"/>
      <c r="U130" s="360"/>
      <c r="V130" s="356"/>
      <c r="W130" s="390">
        <f t="shared" si="17"/>
        <v>0</v>
      </c>
    </row>
    <row r="131" spans="1:23" x14ac:dyDescent="0.25">
      <c r="B131" s="359" t="s">
        <v>44</v>
      </c>
      <c r="C131" s="360"/>
      <c r="D131" s="354"/>
      <c r="E131" s="394"/>
      <c r="F131" s="356"/>
      <c r="G131" s="394"/>
      <c r="H131" s="356"/>
      <c r="I131" s="363"/>
      <c r="J131" s="356"/>
      <c r="K131" s="363"/>
      <c r="L131" s="354"/>
      <c r="M131" s="360"/>
      <c r="N131" s="354"/>
      <c r="O131" s="353"/>
      <c r="P131" s="356"/>
      <c r="Q131" s="360"/>
      <c r="R131" s="356"/>
      <c r="S131" s="353"/>
      <c r="T131" s="356"/>
      <c r="U131" s="360"/>
      <c r="V131" s="356"/>
      <c r="W131" s="390">
        <f t="shared" si="17"/>
        <v>0</v>
      </c>
    </row>
    <row r="132" spans="1:23" x14ac:dyDescent="0.25">
      <c r="B132" s="359" t="s">
        <v>45</v>
      </c>
      <c r="C132" s="360"/>
      <c r="D132" s="354"/>
      <c r="E132" s="394"/>
      <c r="F132" s="356"/>
      <c r="G132" s="394"/>
      <c r="H132" s="356"/>
      <c r="I132" s="363"/>
      <c r="J132" s="356"/>
      <c r="K132" s="363"/>
      <c r="L132" s="354"/>
      <c r="M132" s="360"/>
      <c r="N132" s="354"/>
      <c r="O132" s="360"/>
      <c r="P132" s="356"/>
      <c r="Q132" s="360"/>
      <c r="R132" s="356"/>
      <c r="S132" s="360"/>
      <c r="T132" s="356"/>
      <c r="U132" s="360"/>
      <c r="V132" s="356"/>
      <c r="W132" s="390">
        <f t="shared" si="17"/>
        <v>0</v>
      </c>
    </row>
    <row r="133" spans="1:23" x14ac:dyDescent="0.25">
      <c r="B133" s="359" t="s">
        <v>46</v>
      </c>
      <c r="C133" s="360"/>
      <c r="D133" s="354"/>
      <c r="E133" s="394"/>
      <c r="F133" s="356"/>
      <c r="G133" s="394"/>
      <c r="H133" s="356"/>
      <c r="I133" s="417"/>
      <c r="J133" s="356"/>
      <c r="K133" s="363"/>
      <c r="L133" s="354"/>
      <c r="M133" s="360"/>
      <c r="N133" s="354"/>
      <c r="O133" s="360"/>
      <c r="P133" s="356"/>
      <c r="Q133" s="360"/>
      <c r="R133" s="356"/>
      <c r="S133" s="360"/>
      <c r="T133" s="356"/>
      <c r="U133" s="360"/>
      <c r="V133" s="356"/>
      <c r="W133" s="390">
        <f t="shared" si="17"/>
        <v>0</v>
      </c>
    </row>
    <row r="134" spans="1:23" x14ac:dyDescent="0.25">
      <c r="B134" s="359" t="s">
        <v>47</v>
      </c>
      <c r="C134" s="360"/>
      <c r="D134" s="354"/>
      <c r="E134" s="360"/>
      <c r="F134" s="356"/>
      <c r="G134" s="394"/>
      <c r="H134" s="356"/>
      <c r="I134" s="417"/>
      <c r="J134" s="356"/>
      <c r="K134" s="363"/>
      <c r="L134" s="354"/>
      <c r="M134" s="360"/>
      <c r="N134" s="354"/>
      <c r="O134" s="360"/>
      <c r="P134" s="356"/>
      <c r="Q134" s="360"/>
      <c r="R134" s="356"/>
      <c r="S134" s="360"/>
      <c r="T134" s="356"/>
      <c r="U134" s="360"/>
      <c r="V134" s="356"/>
      <c r="W134" s="390">
        <f t="shared" si="17"/>
        <v>0</v>
      </c>
    </row>
    <row r="135" spans="1:23" x14ac:dyDescent="0.25">
      <c r="B135" s="359" t="s">
        <v>48</v>
      </c>
      <c r="C135" s="360"/>
      <c r="D135" s="354"/>
      <c r="E135" s="360"/>
      <c r="F135" s="356"/>
      <c r="G135" s="394"/>
      <c r="H135" s="356"/>
      <c r="J135" s="356"/>
      <c r="K135" s="417"/>
      <c r="L135" s="354"/>
      <c r="M135" s="394"/>
      <c r="N135" s="354"/>
      <c r="O135" s="360"/>
      <c r="P135" s="356"/>
      <c r="Q135" s="353"/>
      <c r="R135" s="356"/>
      <c r="S135" s="360"/>
      <c r="T135" s="356"/>
      <c r="U135" s="353"/>
      <c r="V135" s="356"/>
      <c r="W135" s="390">
        <f>D135+F135+H135+J135+L135+N135+P135+R135+T135+V135</f>
        <v>0</v>
      </c>
    </row>
    <row r="136" spans="1:23" x14ac:dyDescent="0.25">
      <c r="B136" s="364" t="s">
        <v>54</v>
      </c>
      <c r="C136" s="360"/>
      <c r="D136" s="354"/>
      <c r="E136" s="353"/>
      <c r="F136" s="356"/>
      <c r="G136" s="394"/>
      <c r="H136" s="356"/>
      <c r="I136" s="366"/>
      <c r="J136" s="356"/>
      <c r="K136" s="366"/>
      <c r="L136" s="354"/>
      <c r="M136" s="365"/>
      <c r="N136" s="354"/>
      <c r="O136" s="365"/>
      <c r="P136" s="356"/>
      <c r="Q136" s="360"/>
      <c r="R136" s="356"/>
      <c r="S136" s="365"/>
      <c r="T136" s="356"/>
      <c r="U136" s="360"/>
      <c r="V136" s="356"/>
      <c r="W136" s="390">
        <f t="shared" ref="W136:W141" si="18">D136+F136+H136+J136+L136+N136+P136+R136+T136+V136</f>
        <v>0</v>
      </c>
    </row>
    <row r="137" spans="1:23" x14ac:dyDescent="0.25">
      <c r="B137" s="359" t="s">
        <v>95</v>
      </c>
      <c r="C137" s="353"/>
      <c r="D137" s="354"/>
      <c r="E137" s="355"/>
      <c r="F137" s="356"/>
      <c r="G137" s="394"/>
      <c r="H137" s="356"/>
      <c r="I137" s="361"/>
      <c r="J137" s="356"/>
      <c r="K137" s="367"/>
      <c r="L137" s="354"/>
      <c r="M137" s="368"/>
      <c r="N137" s="354"/>
      <c r="O137" s="353"/>
      <c r="P137" s="356"/>
      <c r="Q137" s="360"/>
      <c r="R137" s="356"/>
      <c r="S137" s="353"/>
      <c r="T137" s="356"/>
      <c r="U137" s="360"/>
      <c r="V137" s="356"/>
      <c r="W137" s="390">
        <f t="shared" si="18"/>
        <v>0</v>
      </c>
    </row>
    <row r="138" spans="1:23" x14ac:dyDescent="0.25">
      <c r="B138" s="359" t="s">
        <v>326</v>
      </c>
      <c r="C138" s="353"/>
      <c r="D138" s="354"/>
      <c r="E138" s="355"/>
      <c r="F138" s="356"/>
      <c r="G138" s="394"/>
      <c r="H138" s="356"/>
      <c r="I138" s="361"/>
      <c r="J138" s="356"/>
      <c r="K138" s="367"/>
      <c r="L138" s="354"/>
      <c r="M138" s="368"/>
      <c r="N138" s="354"/>
      <c r="O138" s="353"/>
      <c r="P138" s="356"/>
      <c r="Q138" s="360"/>
      <c r="R138" s="356"/>
      <c r="S138" s="353"/>
      <c r="T138" s="356"/>
      <c r="U138" s="360"/>
      <c r="V138" s="356"/>
      <c r="W138" s="390">
        <f t="shared" si="18"/>
        <v>0</v>
      </c>
    </row>
    <row r="139" spans="1:23" x14ac:dyDescent="0.25">
      <c r="B139" s="359" t="s">
        <v>327</v>
      </c>
      <c r="C139" s="353"/>
      <c r="D139" s="354"/>
      <c r="E139" s="355"/>
      <c r="F139" s="356"/>
      <c r="G139" s="394"/>
      <c r="H139" s="356"/>
      <c r="I139" s="361"/>
      <c r="J139" s="356"/>
      <c r="K139" s="367"/>
      <c r="L139" s="354"/>
      <c r="M139" s="368"/>
      <c r="N139" s="354"/>
      <c r="O139" s="353"/>
      <c r="P139" s="356"/>
      <c r="Q139" s="360"/>
      <c r="R139" s="356"/>
      <c r="S139" s="353"/>
      <c r="T139" s="356"/>
      <c r="U139" s="360"/>
      <c r="V139" s="356"/>
      <c r="W139" s="390">
        <f t="shared" si="18"/>
        <v>0</v>
      </c>
    </row>
    <row r="140" spans="1:23" x14ac:dyDescent="0.25">
      <c r="B140" s="359" t="s">
        <v>328</v>
      </c>
      <c r="C140" s="353"/>
      <c r="D140" s="354"/>
      <c r="E140" s="358"/>
      <c r="F140" s="356"/>
      <c r="G140" s="394"/>
      <c r="H140" s="356"/>
      <c r="I140" s="361"/>
      <c r="J140" s="356"/>
      <c r="K140" s="367"/>
      <c r="L140" s="354"/>
      <c r="M140" s="368"/>
      <c r="N140" s="354"/>
      <c r="O140" s="353"/>
      <c r="P140" s="356"/>
      <c r="Q140" s="360"/>
      <c r="R140" s="356"/>
      <c r="S140" s="353"/>
      <c r="T140" s="356"/>
      <c r="U140" s="360"/>
      <c r="V140" s="356"/>
      <c r="W140" s="390">
        <f t="shared" si="18"/>
        <v>0</v>
      </c>
    </row>
    <row r="141" spans="1:23" ht="15.75" thickBot="1" x14ac:dyDescent="0.3">
      <c r="B141" s="359" t="s">
        <v>329</v>
      </c>
      <c r="C141" s="353"/>
      <c r="D141" s="354"/>
      <c r="E141" s="369"/>
      <c r="F141" s="356"/>
      <c r="G141" s="404"/>
      <c r="H141" s="371"/>
      <c r="I141" s="422"/>
      <c r="J141" s="356"/>
      <c r="K141" s="367"/>
      <c r="L141" s="354"/>
      <c r="M141" s="368"/>
      <c r="N141" s="354"/>
      <c r="O141" s="420"/>
      <c r="P141" s="419"/>
      <c r="Q141" s="373"/>
      <c r="R141" s="371"/>
      <c r="S141" s="420"/>
      <c r="T141" s="419"/>
      <c r="U141" s="418"/>
      <c r="V141" s="419"/>
      <c r="W141" s="391">
        <f t="shared" si="18"/>
        <v>0</v>
      </c>
    </row>
    <row r="142" spans="1:23" ht="15.75" thickBot="1" x14ac:dyDescent="0.3">
      <c r="B142" s="374" t="s">
        <v>36</v>
      </c>
      <c r="C142" s="375">
        <f t="shared" ref="C142:J142" si="19">SUM(C126:C141)</f>
        <v>0</v>
      </c>
      <c r="D142" s="376">
        <f t="shared" si="19"/>
        <v>0</v>
      </c>
      <c r="E142" s="375">
        <f t="shared" si="19"/>
        <v>0</v>
      </c>
      <c r="F142" s="376">
        <f t="shared" si="19"/>
        <v>0</v>
      </c>
      <c r="G142" s="405">
        <f t="shared" si="19"/>
        <v>0</v>
      </c>
      <c r="H142" s="376">
        <f t="shared" si="19"/>
        <v>0</v>
      </c>
      <c r="I142" s="405">
        <f t="shared" si="19"/>
        <v>0</v>
      </c>
      <c r="J142" s="376">
        <f t="shared" si="19"/>
        <v>0</v>
      </c>
      <c r="K142" s="405">
        <f>SUM(K127:K137)</f>
        <v>0</v>
      </c>
      <c r="L142" s="377">
        <f>SUM(L127:L137)</f>
        <v>0</v>
      </c>
      <c r="M142" s="405">
        <f>SUM(M126:M141)</f>
        <v>0</v>
      </c>
      <c r="N142" s="377">
        <f>SUM(N127:N141)</f>
        <v>0</v>
      </c>
      <c r="O142" s="375">
        <f>SUM(O129:O137)</f>
        <v>0</v>
      </c>
      <c r="P142" s="376">
        <f>SUM(P129:P137)</f>
        <v>0</v>
      </c>
      <c r="Q142" s="380">
        <f>SUM(Q126:Q141)</f>
        <v>0</v>
      </c>
      <c r="R142" s="379">
        <f>SUM(R126:R141)</f>
        <v>0</v>
      </c>
      <c r="S142" s="375">
        <f>SUM(S129:S137)</f>
        <v>0</v>
      </c>
      <c r="T142" s="376">
        <f>SUM(T129:T137)</f>
        <v>0</v>
      </c>
      <c r="U142" s="375">
        <f>SUM(U126:U141)</f>
        <v>0</v>
      </c>
      <c r="V142" s="376">
        <f>SUM(V126:V141)</f>
        <v>0</v>
      </c>
      <c r="W142" s="393">
        <f>SUM(W126:W141)</f>
        <v>0</v>
      </c>
    </row>
    <row r="143" spans="1:23" x14ac:dyDescent="0.25">
      <c r="A143" s="255"/>
      <c r="B143" s="451"/>
      <c r="C143" s="452"/>
      <c r="D143" s="453">
        <f>'Rua 6'!I18</f>
        <v>0</v>
      </c>
      <c r="E143" s="452"/>
      <c r="F143" s="453">
        <f>'Rua 6'!I49</f>
        <v>0</v>
      </c>
      <c r="G143" s="454"/>
      <c r="H143" s="453">
        <f>'Rua 6'!I87</f>
        <v>0</v>
      </c>
      <c r="I143" s="452"/>
      <c r="J143" s="453">
        <f>'Rua 6'!I93</f>
        <v>0</v>
      </c>
      <c r="K143" s="452"/>
      <c r="L143" s="453">
        <f>'Rua 6'!I99</f>
        <v>0</v>
      </c>
      <c r="M143" s="453"/>
      <c r="N143" s="453">
        <f>'Rua 6'!I119</f>
        <v>0</v>
      </c>
      <c r="O143" s="452"/>
      <c r="P143" s="453">
        <f>'Rua 6'!I123</f>
        <v>0</v>
      </c>
      <c r="Q143" s="250"/>
      <c r="R143" s="455">
        <f>'Rua 6'!I126</f>
        <v>0</v>
      </c>
      <c r="S143" s="452"/>
      <c r="T143" s="453">
        <v>0</v>
      </c>
      <c r="U143" s="250"/>
      <c r="V143" s="455">
        <v>0</v>
      </c>
      <c r="W143" s="455">
        <f>'Rua 6'!I127</f>
        <v>0</v>
      </c>
    </row>
    <row r="144" spans="1:23" x14ac:dyDescent="0.25">
      <c r="B144" s="381"/>
      <c r="C144" s="382"/>
      <c r="D144" s="383"/>
      <c r="E144" s="382"/>
      <c r="F144" s="383"/>
      <c r="G144" s="406"/>
      <c r="H144" s="383"/>
      <c r="I144" s="382"/>
      <c r="J144" s="383"/>
      <c r="K144" s="382"/>
      <c r="L144" s="383"/>
      <c r="M144" s="383"/>
      <c r="N144" s="383"/>
      <c r="O144" s="382"/>
      <c r="P144" s="383"/>
      <c r="Q144" s="336"/>
      <c r="R144" s="384"/>
      <c r="S144" s="382"/>
      <c r="T144" s="383"/>
      <c r="U144" s="336"/>
      <c r="V144" s="384"/>
      <c r="W144" s="384"/>
    </row>
    <row r="145" spans="2:23" ht="15.75" thickBot="1" x14ac:dyDescent="0.3">
      <c r="B145" s="351"/>
      <c r="C145" s="351"/>
      <c r="D145" s="351"/>
      <c r="E145" s="351"/>
      <c r="F145" s="351"/>
      <c r="G145" s="409"/>
      <c r="H145" s="351"/>
      <c r="I145" s="351"/>
      <c r="J145" s="351"/>
      <c r="K145" s="351"/>
      <c r="L145" s="351"/>
      <c r="M145" s="351"/>
      <c r="N145" s="351"/>
      <c r="O145" s="351"/>
      <c r="P145" s="351"/>
      <c r="Q145" s="351"/>
      <c r="R145" s="351"/>
      <c r="S145" s="351"/>
      <c r="T145" s="351"/>
      <c r="U145" s="351"/>
      <c r="V145" s="351"/>
      <c r="W145" s="351"/>
    </row>
    <row r="146" spans="2:23" ht="15.75" thickBot="1" x14ac:dyDescent="0.3">
      <c r="B146" s="537" t="s">
        <v>336</v>
      </c>
      <c r="C146" s="538"/>
      <c r="D146" s="538"/>
      <c r="E146" s="538"/>
      <c r="F146" s="538"/>
      <c r="G146" s="538"/>
      <c r="H146" s="538"/>
      <c r="I146" s="538"/>
      <c r="J146" s="538"/>
      <c r="K146" s="538"/>
      <c r="L146" s="538"/>
      <c r="M146" s="538"/>
      <c r="N146" s="538"/>
      <c r="O146" s="538"/>
      <c r="P146" s="538"/>
      <c r="Q146" s="538"/>
      <c r="R146" s="538"/>
      <c r="S146" s="538"/>
      <c r="T146" s="538"/>
      <c r="U146" s="538"/>
      <c r="V146" s="538"/>
      <c r="W146" s="539"/>
    </row>
    <row r="147" spans="2:23" ht="15.75" thickBot="1" x14ac:dyDescent="0.3">
      <c r="B147" s="537" t="s">
        <v>286</v>
      </c>
      <c r="C147" s="538"/>
      <c r="D147" s="538"/>
      <c r="E147" s="538"/>
      <c r="F147" s="538"/>
      <c r="G147" s="538"/>
      <c r="H147" s="538"/>
      <c r="I147" s="538"/>
      <c r="J147" s="538"/>
      <c r="K147" s="538"/>
      <c r="L147" s="538"/>
      <c r="M147" s="538"/>
      <c r="N147" s="538"/>
      <c r="O147" s="538"/>
      <c r="P147" s="538"/>
      <c r="Q147" s="538"/>
      <c r="R147" s="538"/>
      <c r="S147" s="538"/>
      <c r="T147" s="538"/>
      <c r="U147" s="538"/>
      <c r="V147" s="538"/>
      <c r="W147" s="539"/>
    </row>
    <row r="148" spans="2:23" ht="32.25" customHeight="1" thickBot="1" x14ac:dyDescent="0.3">
      <c r="B148" s="530" t="s">
        <v>89</v>
      </c>
      <c r="C148" s="532" t="s">
        <v>334</v>
      </c>
      <c r="D148" s="533"/>
      <c r="E148" s="532" t="s">
        <v>120</v>
      </c>
      <c r="F148" s="533"/>
      <c r="G148" s="532" t="s">
        <v>61</v>
      </c>
      <c r="H148" s="533"/>
      <c r="I148" s="532" t="s">
        <v>147</v>
      </c>
      <c r="J148" s="533"/>
      <c r="K148" s="532" t="s">
        <v>241</v>
      </c>
      <c r="L148" s="534"/>
      <c r="M148" s="532" t="s">
        <v>251</v>
      </c>
      <c r="N148" s="533"/>
      <c r="O148" s="535" t="s">
        <v>347</v>
      </c>
      <c r="P148" s="536"/>
      <c r="Q148" s="532" t="s">
        <v>335</v>
      </c>
      <c r="R148" s="533"/>
      <c r="S148" s="540" t="s">
        <v>333</v>
      </c>
      <c r="T148" s="541"/>
      <c r="U148" s="540" t="s">
        <v>332</v>
      </c>
      <c r="V148" s="541"/>
      <c r="W148" s="530" t="s">
        <v>134</v>
      </c>
    </row>
    <row r="149" spans="2:23" ht="15.75" thickBot="1" x14ac:dyDescent="0.3">
      <c r="B149" s="531"/>
      <c r="C149" s="344" t="s">
        <v>38</v>
      </c>
      <c r="D149" s="345" t="s">
        <v>53</v>
      </c>
      <c r="E149" s="346" t="s">
        <v>38</v>
      </c>
      <c r="F149" s="347" t="s">
        <v>53</v>
      </c>
      <c r="G149" s="403" t="s">
        <v>38</v>
      </c>
      <c r="H149" s="348" t="s">
        <v>53</v>
      </c>
      <c r="I149" s="346" t="s">
        <v>38</v>
      </c>
      <c r="J149" s="347" t="s">
        <v>53</v>
      </c>
      <c r="K149" s="349" t="s">
        <v>38</v>
      </c>
      <c r="L149" s="345" t="s">
        <v>53</v>
      </c>
      <c r="M149" s="344" t="s">
        <v>38</v>
      </c>
      <c r="N149" s="345" t="s">
        <v>53</v>
      </c>
      <c r="O149" s="350" t="s">
        <v>38</v>
      </c>
      <c r="P149" s="347" t="s">
        <v>53</v>
      </c>
      <c r="Q149" s="346" t="s">
        <v>38</v>
      </c>
      <c r="R149" s="347" t="s">
        <v>53</v>
      </c>
      <c r="S149" s="350" t="s">
        <v>38</v>
      </c>
      <c r="T149" s="347" t="s">
        <v>53</v>
      </c>
      <c r="U149" s="346" t="s">
        <v>38</v>
      </c>
      <c r="V149" s="347" t="s">
        <v>53</v>
      </c>
      <c r="W149" s="531"/>
    </row>
    <row r="150" spans="2:23" x14ac:dyDescent="0.25">
      <c r="B150" s="352" t="s">
        <v>39</v>
      </c>
      <c r="C150" s="353"/>
      <c r="D150" s="354"/>
      <c r="E150" s="355"/>
      <c r="F150" s="356"/>
      <c r="G150" s="398"/>
      <c r="H150" s="354"/>
      <c r="I150" s="355"/>
      <c r="J150" s="356"/>
      <c r="K150" s="357"/>
      <c r="L150" s="354"/>
      <c r="M150" s="355"/>
      <c r="N150" s="354"/>
      <c r="O150" s="358"/>
      <c r="P150" s="356"/>
      <c r="Q150" s="355"/>
      <c r="R150" s="356"/>
      <c r="S150" s="358"/>
      <c r="T150" s="356"/>
      <c r="U150" s="355"/>
      <c r="V150" s="356"/>
      <c r="W150" s="392">
        <f>D150+F150+H150+J150+L150+N150+P150+R150+T150+V150</f>
        <v>0</v>
      </c>
    </row>
    <row r="151" spans="2:23" x14ac:dyDescent="0.25">
      <c r="B151" s="359" t="s">
        <v>40</v>
      </c>
      <c r="C151" s="360"/>
      <c r="D151" s="354"/>
      <c r="E151" s="355"/>
      <c r="F151" s="356"/>
      <c r="G151" s="398"/>
      <c r="H151" s="354"/>
      <c r="I151" s="355"/>
      <c r="J151" s="356"/>
      <c r="K151" s="361"/>
      <c r="L151" s="354"/>
      <c r="M151" s="353"/>
      <c r="N151" s="354"/>
      <c r="O151" s="355"/>
      <c r="P151" s="356"/>
      <c r="Q151" s="355"/>
      <c r="R151" s="356"/>
      <c r="S151" s="355"/>
      <c r="T151" s="356"/>
      <c r="U151" s="355"/>
      <c r="V151" s="356"/>
      <c r="W151" s="390">
        <f t="shared" ref="W151:W158" si="20">D151+F151+H151+J151+L151+N151+P151+R151+T151+V151</f>
        <v>0</v>
      </c>
    </row>
    <row r="152" spans="2:23" x14ac:dyDescent="0.25">
      <c r="B152" s="359" t="s">
        <v>41</v>
      </c>
      <c r="C152" s="360"/>
      <c r="D152" s="354"/>
      <c r="E152" s="355"/>
      <c r="F152" s="356"/>
      <c r="G152" s="398"/>
      <c r="H152" s="354"/>
      <c r="I152" s="362"/>
      <c r="J152" s="356"/>
      <c r="K152" s="363"/>
      <c r="L152" s="354"/>
      <c r="M152" s="360"/>
      <c r="N152" s="354"/>
      <c r="O152" s="355"/>
      <c r="P152" s="356"/>
      <c r="Q152" s="355"/>
      <c r="R152" s="356"/>
      <c r="S152" s="355"/>
      <c r="T152" s="356"/>
      <c r="U152" s="355"/>
      <c r="V152" s="356"/>
      <c r="W152" s="390">
        <f t="shared" si="20"/>
        <v>0</v>
      </c>
    </row>
    <row r="153" spans="2:23" x14ac:dyDescent="0.25">
      <c r="B153" s="359" t="s">
        <v>42</v>
      </c>
      <c r="C153" s="360"/>
      <c r="D153" s="354"/>
      <c r="E153" s="360"/>
      <c r="F153" s="356"/>
      <c r="G153" s="394"/>
      <c r="H153" s="354"/>
      <c r="I153" s="353"/>
      <c r="J153" s="356"/>
      <c r="K153" s="363"/>
      <c r="L153" s="354"/>
      <c r="M153" s="360"/>
      <c r="N153" s="354"/>
      <c r="O153" s="360"/>
      <c r="P153" s="356"/>
      <c r="Q153" s="360"/>
      <c r="R153" s="356"/>
      <c r="S153" s="360"/>
      <c r="T153" s="356"/>
      <c r="U153" s="360"/>
      <c r="V153" s="356"/>
      <c r="W153" s="390">
        <f t="shared" si="20"/>
        <v>0</v>
      </c>
    </row>
    <row r="154" spans="2:23" x14ac:dyDescent="0.25">
      <c r="B154" s="359" t="s">
        <v>43</v>
      </c>
      <c r="C154" s="360"/>
      <c r="D154" s="354"/>
      <c r="E154" s="360"/>
      <c r="F154" s="356"/>
      <c r="G154" s="394"/>
      <c r="H154" s="354"/>
      <c r="I154" s="360"/>
      <c r="J154" s="356"/>
      <c r="K154" s="363"/>
      <c r="L154" s="354"/>
      <c r="M154" s="360"/>
      <c r="N154" s="354"/>
      <c r="O154" s="362"/>
      <c r="P154" s="356"/>
      <c r="Q154" s="360"/>
      <c r="R154" s="356"/>
      <c r="S154" s="362"/>
      <c r="T154" s="356"/>
      <c r="U154" s="360"/>
      <c r="V154" s="356"/>
      <c r="W154" s="390">
        <f t="shared" si="20"/>
        <v>0</v>
      </c>
    </row>
    <row r="155" spans="2:23" x14ac:dyDescent="0.25">
      <c r="B155" s="359" t="s">
        <v>44</v>
      </c>
      <c r="C155" s="360"/>
      <c r="D155" s="354"/>
      <c r="E155" s="360"/>
      <c r="F155" s="356"/>
      <c r="G155" s="394"/>
      <c r="H155" s="354"/>
      <c r="I155" s="360"/>
      <c r="J155" s="356"/>
      <c r="K155" s="363"/>
      <c r="L155" s="354"/>
      <c r="M155" s="360"/>
      <c r="N155" s="354"/>
      <c r="O155" s="353"/>
      <c r="P155" s="356"/>
      <c r="Q155" s="360"/>
      <c r="R155" s="356"/>
      <c r="S155" s="353"/>
      <c r="T155" s="356"/>
      <c r="U155" s="360"/>
      <c r="V155" s="356"/>
      <c r="W155" s="390">
        <f t="shared" si="20"/>
        <v>0</v>
      </c>
    </row>
    <row r="156" spans="2:23" x14ac:dyDescent="0.25">
      <c r="B156" s="359" t="s">
        <v>45</v>
      </c>
      <c r="C156" s="360"/>
      <c r="D156" s="354"/>
      <c r="E156" s="360"/>
      <c r="F156" s="356"/>
      <c r="G156" s="394"/>
      <c r="H156" s="354"/>
      <c r="I156" s="360"/>
      <c r="J156" s="356"/>
      <c r="K156" s="363"/>
      <c r="L156" s="354"/>
      <c r="M156" s="360"/>
      <c r="N156" s="354"/>
      <c r="O156" s="360"/>
      <c r="P156" s="356"/>
      <c r="Q156" s="360"/>
      <c r="R156" s="356"/>
      <c r="S156" s="360"/>
      <c r="T156" s="356"/>
      <c r="U156" s="360"/>
      <c r="V156" s="356"/>
      <c r="W156" s="390">
        <f t="shared" si="20"/>
        <v>0</v>
      </c>
    </row>
    <row r="157" spans="2:23" x14ac:dyDescent="0.25">
      <c r="B157" s="359" t="s">
        <v>46</v>
      </c>
      <c r="C157" s="360"/>
      <c r="D157" s="354"/>
      <c r="E157" s="353"/>
      <c r="F157" s="356"/>
      <c r="G157" s="394"/>
      <c r="H157" s="354"/>
      <c r="I157" s="360"/>
      <c r="J157" s="356"/>
      <c r="K157" s="363"/>
      <c r="L157" s="354"/>
      <c r="M157" s="360"/>
      <c r="N157" s="354"/>
      <c r="O157" s="360"/>
      <c r="P157" s="356"/>
      <c r="Q157" s="360"/>
      <c r="R157" s="356"/>
      <c r="S157" s="360"/>
      <c r="T157" s="356"/>
      <c r="U157" s="360"/>
      <c r="V157" s="356"/>
      <c r="W157" s="390">
        <f t="shared" si="20"/>
        <v>0</v>
      </c>
    </row>
    <row r="158" spans="2:23" x14ac:dyDescent="0.25">
      <c r="B158" s="359" t="s">
        <v>47</v>
      </c>
      <c r="C158" s="360"/>
      <c r="D158" s="354"/>
      <c r="E158" s="360"/>
      <c r="F158" s="356"/>
      <c r="G158" s="394"/>
      <c r="H158" s="354"/>
      <c r="I158" s="360"/>
      <c r="J158" s="356"/>
      <c r="K158" s="363"/>
      <c r="L158" s="354"/>
      <c r="M158" s="360"/>
      <c r="N158" s="354"/>
      <c r="O158" s="360"/>
      <c r="P158" s="356"/>
      <c r="Q158" s="360"/>
      <c r="R158" s="356"/>
      <c r="S158" s="360"/>
      <c r="T158" s="356"/>
      <c r="U158" s="360"/>
      <c r="V158" s="356"/>
      <c r="W158" s="390">
        <f t="shared" si="20"/>
        <v>0</v>
      </c>
    </row>
    <row r="159" spans="2:23" x14ac:dyDescent="0.25">
      <c r="B159" s="359" t="s">
        <v>48</v>
      </c>
      <c r="C159" s="360"/>
      <c r="D159" s="354"/>
      <c r="E159" s="360"/>
      <c r="F159" s="356"/>
      <c r="G159" s="394"/>
      <c r="H159" s="354"/>
      <c r="I159" s="360"/>
      <c r="J159" s="356"/>
      <c r="K159" s="363"/>
      <c r="L159" s="354"/>
      <c r="M159" s="360"/>
      <c r="N159" s="354"/>
      <c r="O159" s="360"/>
      <c r="P159" s="356"/>
      <c r="Q159" s="353"/>
      <c r="R159" s="356"/>
      <c r="S159" s="360"/>
      <c r="T159" s="356"/>
      <c r="U159" s="353"/>
      <c r="V159" s="356"/>
      <c r="W159" s="390">
        <f>D159+F159+H159+J159+L159+N159+P159+R159+T159+V159</f>
        <v>0</v>
      </c>
    </row>
    <row r="160" spans="2:23" x14ac:dyDescent="0.25">
      <c r="B160" s="364" t="s">
        <v>54</v>
      </c>
      <c r="C160" s="360"/>
      <c r="D160" s="354"/>
      <c r="E160" s="353"/>
      <c r="F160" s="356"/>
      <c r="G160" s="394"/>
      <c r="H160" s="354"/>
      <c r="I160" s="365"/>
      <c r="J160" s="356"/>
      <c r="K160" s="366"/>
      <c r="L160" s="354"/>
      <c r="M160" s="365"/>
      <c r="N160" s="354"/>
      <c r="O160" s="365"/>
      <c r="P160" s="356"/>
      <c r="Q160" s="360"/>
      <c r="R160" s="356"/>
      <c r="S160" s="365"/>
      <c r="T160" s="356"/>
      <c r="U160" s="360"/>
      <c r="V160" s="356"/>
      <c r="W160" s="390">
        <f t="shared" ref="W160:W165" si="21">D160+F160+H160+J160+L160+N160+P160+R160+T160+V160</f>
        <v>0</v>
      </c>
    </row>
    <row r="161" spans="1:23" x14ac:dyDescent="0.25">
      <c r="B161" s="359" t="s">
        <v>95</v>
      </c>
      <c r="C161" s="353"/>
      <c r="D161" s="354"/>
      <c r="E161" s="355"/>
      <c r="F161" s="356"/>
      <c r="G161" s="394"/>
      <c r="H161" s="354"/>
      <c r="I161" s="353"/>
      <c r="J161" s="356"/>
      <c r="K161" s="367"/>
      <c r="L161" s="354"/>
      <c r="M161" s="368"/>
      <c r="N161" s="354"/>
      <c r="O161" s="353"/>
      <c r="P161" s="356"/>
      <c r="Q161" s="360"/>
      <c r="R161" s="356"/>
      <c r="S161" s="353"/>
      <c r="T161" s="356"/>
      <c r="U161" s="360"/>
      <c r="V161" s="356"/>
      <c r="W161" s="390">
        <f t="shared" si="21"/>
        <v>0</v>
      </c>
    </row>
    <row r="162" spans="1:23" x14ac:dyDescent="0.25">
      <c r="B162" s="359" t="s">
        <v>326</v>
      </c>
      <c r="C162" s="353"/>
      <c r="D162" s="354"/>
      <c r="E162" s="355"/>
      <c r="F162" s="356"/>
      <c r="G162" s="394"/>
      <c r="H162" s="354"/>
      <c r="I162" s="353"/>
      <c r="J162" s="356"/>
      <c r="K162" s="367"/>
      <c r="L162" s="354"/>
      <c r="M162" s="368"/>
      <c r="N162" s="354"/>
      <c r="O162" s="353"/>
      <c r="P162" s="356"/>
      <c r="Q162" s="360"/>
      <c r="R162" s="356"/>
      <c r="S162" s="353"/>
      <c r="T162" s="356"/>
      <c r="U162" s="360"/>
      <c r="V162" s="356"/>
      <c r="W162" s="390">
        <f t="shared" si="21"/>
        <v>0</v>
      </c>
    </row>
    <row r="163" spans="1:23" x14ac:dyDescent="0.25">
      <c r="B163" s="359" t="s">
        <v>327</v>
      </c>
      <c r="C163" s="353"/>
      <c r="D163" s="354"/>
      <c r="E163" s="355"/>
      <c r="F163" s="356"/>
      <c r="G163" s="394"/>
      <c r="H163" s="354"/>
      <c r="I163" s="353"/>
      <c r="J163" s="356"/>
      <c r="K163" s="367"/>
      <c r="L163" s="354"/>
      <c r="M163" s="368"/>
      <c r="N163" s="354"/>
      <c r="O163" s="353"/>
      <c r="P163" s="356"/>
      <c r="Q163" s="360"/>
      <c r="R163" s="356"/>
      <c r="S163" s="353"/>
      <c r="T163" s="356"/>
      <c r="U163" s="360"/>
      <c r="V163" s="356"/>
      <c r="W163" s="390">
        <f t="shared" si="21"/>
        <v>0</v>
      </c>
    </row>
    <row r="164" spans="1:23" x14ac:dyDescent="0.25">
      <c r="B164" s="359" t="s">
        <v>328</v>
      </c>
      <c r="C164" s="353"/>
      <c r="D164" s="354"/>
      <c r="E164" s="358"/>
      <c r="F164" s="356"/>
      <c r="G164" s="394"/>
      <c r="H164" s="354"/>
      <c r="I164" s="353"/>
      <c r="J164" s="356"/>
      <c r="K164" s="367"/>
      <c r="L164" s="354"/>
      <c r="M164" s="368"/>
      <c r="N164" s="354"/>
      <c r="O164" s="353"/>
      <c r="P164" s="356"/>
      <c r="Q164" s="360"/>
      <c r="R164" s="356"/>
      <c r="S164" s="353"/>
      <c r="T164" s="356"/>
      <c r="U164" s="360"/>
      <c r="V164" s="356"/>
      <c r="W164" s="390">
        <f t="shared" si="21"/>
        <v>0</v>
      </c>
    </row>
    <row r="165" spans="1:23" ht="15.75" thickBot="1" x14ac:dyDescent="0.3">
      <c r="B165" s="359" t="s">
        <v>329</v>
      </c>
      <c r="C165" s="353"/>
      <c r="D165" s="354"/>
      <c r="E165" s="369"/>
      <c r="F165" s="356"/>
      <c r="G165" s="404"/>
      <c r="H165" s="354"/>
      <c r="I165" s="370"/>
      <c r="J165" s="356"/>
      <c r="K165" s="367"/>
      <c r="L165" s="354"/>
      <c r="M165" s="368"/>
      <c r="N165" s="354"/>
      <c r="O165" s="420"/>
      <c r="P165" s="419"/>
      <c r="Q165" s="418"/>
      <c r="R165" s="419"/>
      <c r="S165" s="420"/>
      <c r="T165" s="419"/>
      <c r="U165" s="418"/>
      <c r="V165" s="419"/>
      <c r="W165" s="391">
        <f t="shared" si="21"/>
        <v>0</v>
      </c>
    </row>
    <row r="166" spans="1:23" ht="15.75" thickBot="1" x14ac:dyDescent="0.3">
      <c r="B166" s="374" t="s">
        <v>36</v>
      </c>
      <c r="C166" s="375">
        <f t="shared" ref="C166:I166" si="22">SUM(C150:C165)</f>
        <v>0</v>
      </c>
      <c r="D166" s="376">
        <f t="shared" si="22"/>
        <v>0</v>
      </c>
      <c r="E166" s="375">
        <f t="shared" si="22"/>
        <v>0</v>
      </c>
      <c r="F166" s="376">
        <f t="shared" si="22"/>
        <v>0</v>
      </c>
      <c r="G166" s="405">
        <f t="shared" si="22"/>
        <v>0</v>
      </c>
      <c r="H166" s="376">
        <f t="shared" si="22"/>
        <v>0</v>
      </c>
      <c r="I166" s="375">
        <f t="shared" si="22"/>
        <v>0</v>
      </c>
      <c r="J166" s="376">
        <f>SUM(J153:J161)</f>
        <v>0</v>
      </c>
      <c r="K166" s="375">
        <f t="shared" ref="K166:Q166" si="23">SUM(K150:K165)</f>
        <v>0</v>
      </c>
      <c r="L166" s="377">
        <f t="shared" si="23"/>
        <v>0</v>
      </c>
      <c r="M166" s="375">
        <f t="shared" si="23"/>
        <v>0</v>
      </c>
      <c r="N166" s="377">
        <f t="shared" si="23"/>
        <v>0</v>
      </c>
      <c r="O166" s="375">
        <f t="shared" si="23"/>
        <v>0</v>
      </c>
      <c r="P166" s="376">
        <f t="shared" si="23"/>
        <v>0</v>
      </c>
      <c r="Q166" s="375">
        <f t="shared" si="23"/>
        <v>0</v>
      </c>
      <c r="R166" s="376">
        <f>SUM(R153:R161)</f>
        <v>0</v>
      </c>
      <c r="S166" s="375">
        <f>SUM(S150:S165)</f>
        <v>0</v>
      </c>
      <c r="T166" s="376">
        <f>SUM(T150:T165)</f>
        <v>0</v>
      </c>
      <c r="U166" s="375">
        <f>SUM(U150:U165)</f>
        <v>0</v>
      </c>
      <c r="V166" s="376">
        <f>SUM(V150:V165)</f>
        <v>0</v>
      </c>
      <c r="W166" s="393">
        <f>SUM(W150:W165)</f>
        <v>0</v>
      </c>
    </row>
    <row r="167" spans="1:23" x14ac:dyDescent="0.25">
      <c r="A167" s="255"/>
      <c r="B167" s="451"/>
      <c r="C167" s="452"/>
      <c r="D167" s="453">
        <f>'Rua 7'!I18</f>
        <v>0</v>
      </c>
      <c r="E167" s="452"/>
      <c r="F167" s="453">
        <f>'Rua 7'!I49</f>
        <v>0</v>
      </c>
      <c r="G167" s="454"/>
      <c r="H167" s="453">
        <f>'Rua 7'!I87</f>
        <v>0</v>
      </c>
      <c r="I167" s="452"/>
      <c r="J167" s="453">
        <f>'Rua 7'!I93</f>
        <v>0</v>
      </c>
      <c r="K167" s="452"/>
      <c r="L167" s="453">
        <f>'Rua 7'!I99</f>
        <v>0</v>
      </c>
      <c r="M167" s="453"/>
      <c r="N167" s="453">
        <f>'Rua 7'!I119</f>
        <v>0</v>
      </c>
      <c r="O167" s="452"/>
      <c r="P167" s="453">
        <f>'Rua 7'!I123</f>
        <v>0</v>
      </c>
      <c r="Q167" s="250"/>
      <c r="R167" s="455">
        <f>'Rua 7'!I126</f>
        <v>0</v>
      </c>
      <c r="S167" s="452"/>
      <c r="T167" s="453">
        <v>0</v>
      </c>
      <c r="U167" s="250"/>
      <c r="V167" s="455">
        <v>0</v>
      </c>
      <c r="W167" s="455">
        <f>'Rua 7'!I127</f>
        <v>0</v>
      </c>
    </row>
    <row r="168" spans="1:23" ht="15.75" thickBot="1" x14ac:dyDescent="0.3">
      <c r="B168" s="351"/>
      <c r="C168" s="351"/>
      <c r="D168" s="351"/>
      <c r="E168" s="351"/>
      <c r="F168" s="351"/>
      <c r="G168" s="409"/>
      <c r="H168" s="351"/>
      <c r="I168" s="351"/>
      <c r="J168" s="351"/>
      <c r="K168" s="351"/>
      <c r="L168" s="351"/>
      <c r="M168" s="351"/>
      <c r="N168" s="351"/>
      <c r="O168" s="351"/>
      <c r="P168" s="351"/>
      <c r="Q168" s="351"/>
      <c r="R168" s="351"/>
      <c r="S168" s="351"/>
      <c r="T168" s="351"/>
      <c r="U168" s="351"/>
      <c r="V168" s="351"/>
      <c r="W168" s="351"/>
    </row>
    <row r="169" spans="1:23" ht="15.75" thickBot="1" x14ac:dyDescent="0.3">
      <c r="B169" s="537" t="s">
        <v>336</v>
      </c>
      <c r="C169" s="538"/>
      <c r="D169" s="538"/>
      <c r="E169" s="538"/>
      <c r="F169" s="538"/>
      <c r="G169" s="538"/>
      <c r="H169" s="538"/>
      <c r="I169" s="538"/>
      <c r="J169" s="538"/>
      <c r="K169" s="538"/>
      <c r="L169" s="538"/>
      <c r="M169" s="538"/>
      <c r="N169" s="538"/>
      <c r="O169" s="538"/>
      <c r="P169" s="538"/>
      <c r="Q169" s="538"/>
      <c r="R169" s="538"/>
      <c r="S169" s="538"/>
      <c r="T169" s="538"/>
      <c r="U169" s="538"/>
      <c r="V169" s="538"/>
      <c r="W169" s="539"/>
    </row>
    <row r="170" spans="1:23" ht="15.75" thickBot="1" x14ac:dyDescent="0.3">
      <c r="B170" s="537" t="s">
        <v>239</v>
      </c>
      <c r="C170" s="538"/>
      <c r="D170" s="538"/>
      <c r="E170" s="538"/>
      <c r="F170" s="538"/>
      <c r="G170" s="538"/>
      <c r="H170" s="538"/>
      <c r="I170" s="538"/>
      <c r="J170" s="538"/>
      <c r="K170" s="538"/>
      <c r="L170" s="538"/>
      <c r="M170" s="538"/>
      <c r="N170" s="538"/>
      <c r="O170" s="538"/>
      <c r="P170" s="538"/>
      <c r="Q170" s="538"/>
      <c r="R170" s="538"/>
      <c r="S170" s="538"/>
      <c r="T170" s="538"/>
      <c r="U170" s="538"/>
      <c r="V170" s="538"/>
      <c r="W170" s="539"/>
    </row>
    <row r="171" spans="1:23" ht="31.5" customHeight="1" thickBot="1" x14ac:dyDescent="0.3">
      <c r="B171" s="530" t="s">
        <v>89</v>
      </c>
      <c r="C171" s="532" t="s">
        <v>334</v>
      </c>
      <c r="D171" s="533"/>
      <c r="E171" s="532" t="s">
        <v>120</v>
      </c>
      <c r="F171" s="533"/>
      <c r="G171" s="532" t="s">
        <v>61</v>
      </c>
      <c r="H171" s="533"/>
      <c r="I171" s="532" t="s">
        <v>147</v>
      </c>
      <c r="J171" s="533"/>
      <c r="K171" s="532" t="s">
        <v>241</v>
      </c>
      <c r="L171" s="534"/>
      <c r="M171" s="532" t="s">
        <v>251</v>
      </c>
      <c r="N171" s="533"/>
      <c r="O171" s="535" t="s">
        <v>347</v>
      </c>
      <c r="P171" s="536"/>
      <c r="Q171" s="532" t="s">
        <v>335</v>
      </c>
      <c r="R171" s="533"/>
      <c r="S171" s="540" t="s">
        <v>333</v>
      </c>
      <c r="T171" s="541"/>
      <c r="U171" s="540" t="s">
        <v>332</v>
      </c>
      <c r="V171" s="541"/>
      <c r="W171" s="530" t="s">
        <v>134</v>
      </c>
    </row>
    <row r="172" spans="1:23" ht="15.75" thickBot="1" x14ac:dyDescent="0.3">
      <c r="B172" s="531"/>
      <c r="C172" s="344" t="s">
        <v>38</v>
      </c>
      <c r="D172" s="345" t="s">
        <v>53</v>
      </c>
      <c r="E172" s="346" t="s">
        <v>38</v>
      </c>
      <c r="F172" s="347" t="s">
        <v>53</v>
      </c>
      <c r="G172" s="403" t="s">
        <v>38</v>
      </c>
      <c r="H172" s="348" t="s">
        <v>53</v>
      </c>
      <c r="I172" s="346" t="s">
        <v>38</v>
      </c>
      <c r="J172" s="347" t="s">
        <v>53</v>
      </c>
      <c r="K172" s="349" t="s">
        <v>38</v>
      </c>
      <c r="L172" s="345" t="s">
        <v>53</v>
      </c>
      <c r="M172" s="344" t="s">
        <v>38</v>
      </c>
      <c r="N172" s="345" t="s">
        <v>53</v>
      </c>
      <c r="O172" s="350" t="s">
        <v>38</v>
      </c>
      <c r="P172" s="347" t="s">
        <v>53</v>
      </c>
      <c r="Q172" s="346" t="s">
        <v>38</v>
      </c>
      <c r="R172" s="347" t="s">
        <v>53</v>
      </c>
      <c r="S172" s="350" t="s">
        <v>38</v>
      </c>
      <c r="T172" s="347" t="s">
        <v>53</v>
      </c>
      <c r="U172" s="346" t="s">
        <v>38</v>
      </c>
      <c r="V172" s="347" t="s">
        <v>53</v>
      </c>
      <c r="W172" s="531"/>
    </row>
    <row r="173" spans="1:23" x14ac:dyDescent="0.25">
      <c r="B173" s="352" t="s">
        <v>39</v>
      </c>
      <c r="C173" s="353"/>
      <c r="D173" s="354"/>
      <c r="E173" s="355"/>
      <c r="F173" s="356"/>
      <c r="G173" s="398"/>
      <c r="H173" s="354"/>
      <c r="I173" s="355"/>
      <c r="J173" s="356"/>
      <c r="K173" s="357"/>
      <c r="L173" s="354"/>
      <c r="M173" s="355"/>
      <c r="N173" s="354"/>
      <c r="O173" s="358"/>
      <c r="P173" s="356"/>
      <c r="Q173" s="355"/>
      <c r="R173" s="356"/>
      <c r="S173" s="358"/>
      <c r="T173" s="356"/>
      <c r="U173" s="355"/>
      <c r="V173" s="356"/>
      <c r="W173" s="392">
        <f>D173+F173+H173+J173+L173+N173+P173+R173+T173+V173</f>
        <v>0</v>
      </c>
    </row>
    <row r="174" spans="1:23" x14ac:dyDescent="0.25">
      <c r="B174" s="359" t="s">
        <v>40</v>
      </c>
      <c r="C174" s="360"/>
      <c r="D174" s="354"/>
      <c r="E174" s="355"/>
      <c r="F174" s="356"/>
      <c r="G174" s="398"/>
      <c r="H174" s="354"/>
      <c r="I174" s="355"/>
      <c r="J174" s="356"/>
      <c r="K174" s="361"/>
      <c r="L174" s="354"/>
      <c r="M174" s="353"/>
      <c r="N174" s="354"/>
      <c r="O174" s="355"/>
      <c r="P174" s="356"/>
      <c r="Q174" s="355"/>
      <c r="R174" s="356"/>
      <c r="S174" s="355"/>
      <c r="T174" s="356"/>
      <c r="U174" s="355"/>
      <c r="V174" s="356"/>
      <c r="W174" s="390">
        <f t="shared" ref="W174:W181" si="24">D174+F174+H174+J174+L174+N174+P174+R174+T174+V174</f>
        <v>0</v>
      </c>
    </row>
    <row r="175" spans="1:23" x14ac:dyDescent="0.25">
      <c r="B175" s="359" t="s">
        <v>41</v>
      </c>
      <c r="C175" s="360"/>
      <c r="D175" s="354"/>
      <c r="E175" s="355"/>
      <c r="F175" s="356"/>
      <c r="G175" s="398"/>
      <c r="H175" s="354"/>
      <c r="I175" s="362"/>
      <c r="J175" s="356"/>
      <c r="K175" s="363"/>
      <c r="L175" s="354"/>
      <c r="M175" s="360"/>
      <c r="N175" s="354"/>
      <c r="O175" s="355"/>
      <c r="P175" s="356"/>
      <c r="Q175" s="355"/>
      <c r="R175" s="356"/>
      <c r="S175" s="355"/>
      <c r="T175" s="356"/>
      <c r="U175" s="355"/>
      <c r="V175" s="356"/>
      <c r="W175" s="390">
        <f t="shared" si="24"/>
        <v>0</v>
      </c>
    </row>
    <row r="176" spans="1:23" x14ac:dyDescent="0.25">
      <c r="B176" s="359" t="s">
        <v>42</v>
      </c>
      <c r="C176" s="360"/>
      <c r="D176" s="354"/>
      <c r="E176" s="360"/>
      <c r="F176" s="356"/>
      <c r="G176" s="394"/>
      <c r="H176" s="354"/>
      <c r="I176" s="353"/>
      <c r="J176" s="356"/>
      <c r="K176" s="363"/>
      <c r="L176" s="354"/>
      <c r="M176" s="360"/>
      <c r="N176" s="354"/>
      <c r="O176" s="360"/>
      <c r="P176" s="356"/>
      <c r="Q176" s="360"/>
      <c r="R176" s="356"/>
      <c r="S176" s="360"/>
      <c r="T176" s="356"/>
      <c r="U176" s="360"/>
      <c r="V176" s="356"/>
      <c r="W176" s="390">
        <f t="shared" si="24"/>
        <v>0</v>
      </c>
    </row>
    <row r="177" spans="1:23" x14ac:dyDescent="0.25">
      <c r="B177" s="359" t="s">
        <v>43</v>
      </c>
      <c r="C177" s="360"/>
      <c r="D177" s="354"/>
      <c r="E177" s="360"/>
      <c r="F177" s="356"/>
      <c r="G177" s="394"/>
      <c r="H177" s="354"/>
      <c r="I177" s="360"/>
      <c r="J177" s="356"/>
      <c r="K177" s="363"/>
      <c r="L177" s="354"/>
      <c r="M177" s="360"/>
      <c r="N177" s="354"/>
      <c r="O177" s="362"/>
      <c r="P177" s="356"/>
      <c r="Q177" s="360"/>
      <c r="R177" s="356"/>
      <c r="S177" s="362"/>
      <c r="T177" s="356"/>
      <c r="U177" s="360"/>
      <c r="V177" s="356"/>
      <c r="W177" s="390">
        <f t="shared" si="24"/>
        <v>0</v>
      </c>
    </row>
    <row r="178" spans="1:23" x14ac:dyDescent="0.25">
      <c r="B178" s="359" t="s">
        <v>44</v>
      </c>
      <c r="C178" s="360"/>
      <c r="D178" s="354"/>
      <c r="E178" s="360"/>
      <c r="F178" s="356"/>
      <c r="G178" s="394"/>
      <c r="H178" s="354"/>
      <c r="I178" s="360"/>
      <c r="J178" s="356"/>
      <c r="K178" s="363"/>
      <c r="L178" s="354"/>
      <c r="M178" s="360"/>
      <c r="N178" s="354"/>
      <c r="O178" s="353"/>
      <c r="P178" s="356"/>
      <c r="Q178" s="360"/>
      <c r="R178" s="356"/>
      <c r="S178" s="394"/>
      <c r="T178" s="356"/>
      <c r="U178" s="360"/>
      <c r="V178" s="356"/>
      <c r="W178" s="390">
        <f t="shared" si="24"/>
        <v>0</v>
      </c>
    </row>
    <row r="179" spans="1:23" x14ac:dyDescent="0.25">
      <c r="B179" s="359" t="s">
        <v>45</v>
      </c>
      <c r="C179" s="360"/>
      <c r="D179" s="354"/>
      <c r="E179" s="360"/>
      <c r="F179" s="356"/>
      <c r="G179" s="394"/>
      <c r="H179" s="354"/>
      <c r="I179" s="360"/>
      <c r="J179" s="356"/>
      <c r="K179" s="363"/>
      <c r="L179" s="354"/>
      <c r="M179" s="360"/>
      <c r="N179" s="354"/>
      <c r="O179" s="360"/>
      <c r="P179" s="356"/>
      <c r="Q179" s="360"/>
      <c r="R179" s="356"/>
      <c r="S179" s="394"/>
      <c r="T179" s="356"/>
      <c r="U179" s="360"/>
      <c r="V179" s="356"/>
      <c r="W179" s="390">
        <f t="shared" si="24"/>
        <v>0</v>
      </c>
    </row>
    <row r="180" spans="1:23" x14ac:dyDescent="0.25">
      <c r="B180" s="359" t="s">
        <v>46</v>
      </c>
      <c r="C180" s="360"/>
      <c r="D180" s="354"/>
      <c r="E180" s="353"/>
      <c r="F180" s="356"/>
      <c r="G180" s="394"/>
      <c r="H180" s="354"/>
      <c r="I180" s="360"/>
      <c r="J180" s="356"/>
      <c r="K180" s="363"/>
      <c r="L180" s="354"/>
      <c r="M180" s="360"/>
      <c r="N180" s="354"/>
      <c r="O180" s="360"/>
      <c r="P180" s="356"/>
      <c r="Q180" s="360"/>
      <c r="R180" s="356"/>
      <c r="S180" s="394"/>
      <c r="T180" s="356"/>
      <c r="U180" s="360"/>
      <c r="V180" s="356"/>
      <c r="W180" s="390">
        <f t="shared" si="24"/>
        <v>0</v>
      </c>
    </row>
    <row r="181" spans="1:23" x14ac:dyDescent="0.25">
      <c r="B181" s="359" t="s">
        <v>47</v>
      </c>
      <c r="C181" s="360"/>
      <c r="D181" s="354"/>
      <c r="E181" s="360"/>
      <c r="F181" s="356"/>
      <c r="G181" s="394"/>
      <c r="H181" s="354"/>
      <c r="I181" s="360"/>
      <c r="J181" s="356"/>
      <c r="K181" s="363"/>
      <c r="L181" s="354"/>
      <c r="M181" s="360"/>
      <c r="N181" s="354"/>
      <c r="O181" s="360"/>
      <c r="P181" s="356"/>
      <c r="Q181" s="360"/>
      <c r="R181" s="356"/>
      <c r="S181" s="394"/>
      <c r="T181" s="356"/>
      <c r="U181" s="360"/>
      <c r="V181" s="356"/>
      <c r="W181" s="390">
        <f t="shared" si="24"/>
        <v>0</v>
      </c>
    </row>
    <row r="182" spans="1:23" x14ac:dyDescent="0.25">
      <c r="B182" s="359" t="s">
        <v>48</v>
      </c>
      <c r="C182" s="360"/>
      <c r="D182" s="354"/>
      <c r="E182" s="360"/>
      <c r="F182" s="356"/>
      <c r="G182" s="394"/>
      <c r="H182" s="354"/>
      <c r="I182" s="360"/>
      <c r="J182" s="356"/>
      <c r="K182" s="363"/>
      <c r="L182" s="354"/>
      <c r="M182" s="360"/>
      <c r="N182" s="354"/>
      <c r="O182" s="360"/>
      <c r="P182" s="356"/>
      <c r="Q182" s="353"/>
      <c r="R182" s="356"/>
      <c r="S182" s="394"/>
      <c r="T182" s="356"/>
      <c r="U182" s="353"/>
      <c r="V182" s="356"/>
      <c r="W182" s="390">
        <f>D182+F182+H182+J182+L182+N182+P182+R182+T182+V182</f>
        <v>0</v>
      </c>
    </row>
    <row r="183" spans="1:23" x14ac:dyDescent="0.25">
      <c r="B183" s="364" t="s">
        <v>54</v>
      </c>
      <c r="C183" s="360"/>
      <c r="D183" s="354"/>
      <c r="E183" s="353"/>
      <c r="F183" s="356"/>
      <c r="G183" s="394"/>
      <c r="H183" s="354"/>
      <c r="I183" s="365"/>
      <c r="J183" s="356"/>
      <c r="K183" s="366"/>
      <c r="L183" s="354"/>
      <c r="M183" s="365"/>
      <c r="N183" s="354"/>
      <c r="O183" s="365"/>
      <c r="P183" s="356"/>
      <c r="Q183" s="360"/>
      <c r="R183" s="356"/>
      <c r="S183" s="394"/>
      <c r="T183" s="356"/>
      <c r="U183" s="394"/>
      <c r="V183" s="356"/>
      <c r="W183" s="390">
        <f t="shared" ref="W183:W188" si="25">D183+F183+H183+J183+L183+N183+P183+R183+T183+V183</f>
        <v>0</v>
      </c>
    </row>
    <row r="184" spans="1:23" x14ac:dyDescent="0.25">
      <c r="B184" s="359" t="s">
        <v>95</v>
      </c>
      <c r="C184" s="353"/>
      <c r="D184" s="354"/>
      <c r="E184" s="397"/>
      <c r="F184" s="356"/>
      <c r="G184" s="394"/>
      <c r="H184" s="354"/>
      <c r="I184" s="353"/>
      <c r="J184" s="356"/>
      <c r="K184" s="367"/>
      <c r="L184" s="354"/>
      <c r="M184" s="368"/>
      <c r="N184" s="354"/>
      <c r="O184" s="353"/>
      <c r="P184" s="356"/>
      <c r="Q184" s="360"/>
      <c r="R184" s="356"/>
      <c r="S184" s="394"/>
      <c r="T184" s="356"/>
      <c r="U184" s="394"/>
      <c r="V184" s="356"/>
      <c r="W184" s="390">
        <f t="shared" si="25"/>
        <v>0</v>
      </c>
    </row>
    <row r="185" spans="1:23" x14ac:dyDescent="0.25">
      <c r="B185" s="359" t="s">
        <v>326</v>
      </c>
      <c r="C185" s="353"/>
      <c r="D185" s="354"/>
      <c r="E185" s="397"/>
      <c r="F185" s="356"/>
      <c r="G185" s="394"/>
      <c r="H185" s="354"/>
      <c r="I185" s="353"/>
      <c r="J185" s="356"/>
      <c r="K185" s="367"/>
      <c r="L185" s="354"/>
      <c r="M185" s="368"/>
      <c r="N185" s="354"/>
      <c r="O185" s="353"/>
      <c r="P185" s="356"/>
      <c r="Q185" s="360"/>
      <c r="R185" s="356"/>
      <c r="S185" s="353"/>
      <c r="T185" s="356"/>
      <c r="U185" s="360"/>
      <c r="V185" s="356"/>
      <c r="W185" s="390">
        <f t="shared" si="25"/>
        <v>0</v>
      </c>
    </row>
    <row r="186" spans="1:23" x14ac:dyDescent="0.25">
      <c r="B186" s="359" t="s">
        <v>327</v>
      </c>
      <c r="C186" s="353"/>
      <c r="D186" s="354"/>
      <c r="E186" s="397"/>
      <c r="F186" s="356"/>
      <c r="G186" s="394"/>
      <c r="H186" s="354"/>
      <c r="I186" s="353"/>
      <c r="J186" s="356"/>
      <c r="K186" s="367"/>
      <c r="L186" s="354"/>
      <c r="M186" s="368"/>
      <c r="N186" s="354"/>
      <c r="O186" s="353"/>
      <c r="P186" s="356"/>
      <c r="Q186" s="360"/>
      <c r="R186" s="356"/>
      <c r="S186" s="353"/>
      <c r="T186" s="356"/>
      <c r="U186" s="360"/>
      <c r="V186" s="356"/>
      <c r="W186" s="390">
        <f t="shared" si="25"/>
        <v>0</v>
      </c>
    </row>
    <row r="187" spans="1:23" x14ac:dyDescent="0.25">
      <c r="B187" s="359" t="s">
        <v>328</v>
      </c>
      <c r="C187" s="353"/>
      <c r="D187" s="354"/>
      <c r="E187" s="411"/>
      <c r="F187" s="356"/>
      <c r="G187" s="394"/>
      <c r="H187" s="354"/>
      <c r="I187" s="353"/>
      <c r="J187" s="356"/>
      <c r="K187" s="367"/>
      <c r="L187" s="354"/>
      <c r="M187" s="368"/>
      <c r="N187" s="354"/>
      <c r="O187" s="353"/>
      <c r="P187" s="356"/>
      <c r="Q187" s="360"/>
      <c r="R187" s="356"/>
      <c r="S187" s="353"/>
      <c r="T187" s="356"/>
      <c r="U187" s="360"/>
      <c r="V187" s="356"/>
      <c r="W187" s="390">
        <f t="shared" si="25"/>
        <v>0</v>
      </c>
    </row>
    <row r="188" spans="1:23" ht="15.75" thickBot="1" x14ac:dyDescent="0.3">
      <c r="B188" s="359" t="s">
        <v>329</v>
      </c>
      <c r="C188" s="353"/>
      <c r="D188" s="354"/>
      <c r="E188" s="426"/>
      <c r="F188" s="356"/>
      <c r="G188" s="404"/>
      <c r="H188" s="354"/>
      <c r="I188" s="370"/>
      <c r="J188" s="356"/>
      <c r="K188" s="367"/>
      <c r="L188" s="354"/>
      <c r="M188" s="368"/>
      <c r="N188" s="354"/>
      <c r="O188" s="420"/>
      <c r="P188" s="419"/>
      <c r="Q188" s="418"/>
      <c r="R188" s="419"/>
      <c r="S188" s="420"/>
      <c r="T188" s="419"/>
      <c r="U188" s="418"/>
      <c r="V188" s="419"/>
      <c r="W188" s="391">
        <f t="shared" si="25"/>
        <v>0</v>
      </c>
    </row>
    <row r="189" spans="1:23" ht="15.75" thickBot="1" x14ac:dyDescent="0.3">
      <c r="B189" s="374" t="s">
        <v>36</v>
      </c>
      <c r="C189" s="375">
        <f t="shared" ref="C189:P189" si="26">SUM(C173:C188)</f>
        <v>0</v>
      </c>
      <c r="D189" s="376">
        <f t="shared" si="26"/>
        <v>0</v>
      </c>
      <c r="E189" s="375">
        <f t="shared" si="26"/>
        <v>0</v>
      </c>
      <c r="F189" s="376">
        <f t="shared" si="26"/>
        <v>0</v>
      </c>
      <c r="G189" s="405">
        <f t="shared" si="26"/>
        <v>0</v>
      </c>
      <c r="H189" s="376">
        <f t="shared" si="26"/>
        <v>0</v>
      </c>
      <c r="I189" s="375">
        <f t="shared" si="26"/>
        <v>0</v>
      </c>
      <c r="J189" s="376">
        <f t="shared" si="26"/>
        <v>0</v>
      </c>
      <c r="K189" s="375">
        <f t="shared" si="26"/>
        <v>0</v>
      </c>
      <c r="L189" s="377">
        <f t="shared" si="26"/>
        <v>0</v>
      </c>
      <c r="M189" s="375">
        <f t="shared" si="26"/>
        <v>0</v>
      </c>
      <c r="N189" s="377">
        <f t="shared" si="26"/>
        <v>0</v>
      </c>
      <c r="O189" s="375">
        <f t="shared" si="26"/>
        <v>0</v>
      </c>
      <c r="P189" s="376">
        <f t="shared" si="26"/>
        <v>0</v>
      </c>
      <c r="Q189" s="375">
        <f>SUM(Q176:Q184)</f>
        <v>0</v>
      </c>
      <c r="R189" s="376">
        <f>SUM(R173:R188)</f>
        <v>0</v>
      </c>
      <c r="S189" s="375">
        <f>SUM(S173:S188)</f>
        <v>0</v>
      </c>
      <c r="T189" s="376">
        <f>SUM(T173:T188)</f>
        <v>0</v>
      </c>
      <c r="U189" s="375">
        <f>SUM(U173:U188)</f>
        <v>0</v>
      </c>
      <c r="V189" s="376">
        <f>SUM(V176:V184)</f>
        <v>0</v>
      </c>
      <c r="W189" s="393">
        <f>SUM(W173:W188)</f>
        <v>0</v>
      </c>
    </row>
    <row r="190" spans="1:23" x14ac:dyDescent="0.25">
      <c r="A190" s="255"/>
      <c r="B190" s="451"/>
      <c r="C190" s="452"/>
      <c r="D190" s="453">
        <f>'Rua Local 1'!I18</f>
        <v>0</v>
      </c>
      <c r="E190" s="452"/>
      <c r="F190" s="453">
        <f>'Rua Local 1'!I49</f>
        <v>0</v>
      </c>
      <c r="G190" s="454"/>
      <c r="H190" s="453">
        <f>'Rua Local 1'!I87</f>
        <v>0</v>
      </c>
      <c r="I190" s="452"/>
      <c r="J190" s="453">
        <f>'Rua Local 1'!I93</f>
        <v>0</v>
      </c>
      <c r="K190" s="452"/>
      <c r="L190" s="453">
        <f>'Rua Local 1'!I99</f>
        <v>0</v>
      </c>
      <c r="M190" s="453"/>
      <c r="N190" s="453">
        <f>'Rua Local 1'!I119</f>
        <v>0</v>
      </c>
      <c r="O190" s="452"/>
      <c r="P190" s="453">
        <f>'Rua Local 1'!I123</f>
        <v>0</v>
      </c>
      <c r="Q190" s="250"/>
      <c r="R190" s="455">
        <f>'Rua Local 1'!I126</f>
        <v>0</v>
      </c>
      <c r="S190" s="452"/>
      <c r="T190" s="453">
        <v>0</v>
      </c>
      <c r="U190" s="250"/>
      <c r="V190" s="455">
        <v>0</v>
      </c>
      <c r="W190" s="455">
        <f>'Rua Local 1'!I127</f>
        <v>0</v>
      </c>
    </row>
    <row r="191" spans="1:23" ht="15.75" thickBot="1" x14ac:dyDescent="0.3"/>
    <row r="192" spans="1:23" ht="15.75" thickBot="1" x14ac:dyDescent="0.3">
      <c r="B192" s="537" t="s">
        <v>336</v>
      </c>
      <c r="C192" s="538"/>
      <c r="D192" s="538"/>
      <c r="E192" s="538"/>
      <c r="F192" s="538"/>
      <c r="G192" s="538"/>
      <c r="H192" s="538"/>
      <c r="I192" s="538"/>
      <c r="J192" s="538"/>
      <c r="K192" s="538"/>
      <c r="L192" s="538"/>
      <c r="M192" s="538"/>
      <c r="N192" s="538"/>
      <c r="O192" s="538"/>
      <c r="P192" s="538"/>
      <c r="Q192" s="538"/>
      <c r="R192" s="538"/>
      <c r="S192" s="538"/>
      <c r="T192" s="538"/>
      <c r="U192" s="538"/>
      <c r="V192" s="538"/>
      <c r="W192" s="539"/>
    </row>
    <row r="193" spans="2:23" ht="15.75" thickBot="1" x14ac:dyDescent="0.3">
      <c r="B193" s="537" t="s">
        <v>154</v>
      </c>
      <c r="C193" s="538"/>
      <c r="D193" s="538"/>
      <c r="E193" s="538"/>
      <c r="F193" s="538"/>
      <c r="G193" s="538"/>
      <c r="H193" s="538"/>
      <c r="I193" s="538"/>
      <c r="J193" s="538"/>
      <c r="K193" s="538"/>
      <c r="L193" s="538"/>
      <c r="M193" s="538"/>
      <c r="N193" s="538"/>
      <c r="O193" s="538"/>
      <c r="P193" s="538"/>
      <c r="Q193" s="538"/>
      <c r="R193" s="538"/>
      <c r="S193" s="538"/>
      <c r="T193" s="538"/>
      <c r="U193" s="538"/>
      <c r="V193" s="538"/>
      <c r="W193" s="539"/>
    </row>
    <row r="194" spans="2:23" ht="33.75" customHeight="1" thickBot="1" x14ac:dyDescent="0.3">
      <c r="B194" s="530" t="s">
        <v>89</v>
      </c>
      <c r="C194" s="532" t="s">
        <v>334</v>
      </c>
      <c r="D194" s="533"/>
      <c r="E194" s="532" t="s">
        <v>120</v>
      </c>
      <c r="F194" s="533"/>
      <c r="G194" s="532" t="s">
        <v>61</v>
      </c>
      <c r="H194" s="533"/>
      <c r="I194" s="532" t="s">
        <v>147</v>
      </c>
      <c r="J194" s="533"/>
      <c r="K194" s="532" t="s">
        <v>241</v>
      </c>
      <c r="L194" s="534"/>
      <c r="M194" s="532" t="s">
        <v>251</v>
      </c>
      <c r="N194" s="533"/>
      <c r="O194" s="535" t="s">
        <v>347</v>
      </c>
      <c r="P194" s="536"/>
      <c r="Q194" s="532" t="s">
        <v>335</v>
      </c>
      <c r="R194" s="533"/>
      <c r="S194" s="540" t="s">
        <v>333</v>
      </c>
      <c r="T194" s="541"/>
      <c r="U194" s="540" t="s">
        <v>332</v>
      </c>
      <c r="V194" s="541"/>
      <c r="W194" s="530" t="s">
        <v>134</v>
      </c>
    </row>
    <row r="195" spans="2:23" ht="15.75" thickBot="1" x14ac:dyDescent="0.3">
      <c r="B195" s="531"/>
      <c r="C195" s="344" t="s">
        <v>38</v>
      </c>
      <c r="D195" s="345" t="s">
        <v>53</v>
      </c>
      <c r="E195" s="346" t="s">
        <v>38</v>
      </c>
      <c r="F195" s="347" t="s">
        <v>53</v>
      </c>
      <c r="G195" s="403" t="s">
        <v>38</v>
      </c>
      <c r="H195" s="348" t="s">
        <v>53</v>
      </c>
      <c r="I195" s="346" t="s">
        <v>38</v>
      </c>
      <c r="J195" s="347" t="s">
        <v>53</v>
      </c>
      <c r="K195" s="349" t="s">
        <v>38</v>
      </c>
      <c r="L195" s="345" t="s">
        <v>53</v>
      </c>
      <c r="M195" s="344" t="s">
        <v>38</v>
      </c>
      <c r="N195" s="345" t="s">
        <v>53</v>
      </c>
      <c r="O195" s="350" t="s">
        <v>38</v>
      </c>
      <c r="P195" s="347" t="s">
        <v>53</v>
      </c>
      <c r="Q195" s="346" t="s">
        <v>38</v>
      </c>
      <c r="R195" s="347" t="s">
        <v>53</v>
      </c>
      <c r="S195" s="350" t="s">
        <v>38</v>
      </c>
      <c r="T195" s="347" t="s">
        <v>53</v>
      </c>
      <c r="U195" s="346" t="s">
        <v>38</v>
      </c>
      <c r="V195" s="347" t="s">
        <v>53</v>
      </c>
      <c r="W195" s="531"/>
    </row>
    <row r="196" spans="2:23" x14ac:dyDescent="0.25">
      <c r="B196" s="352" t="s">
        <v>39</v>
      </c>
      <c r="C196" s="353"/>
      <c r="D196" s="354"/>
      <c r="E196" s="355"/>
      <c r="F196" s="356"/>
      <c r="G196" s="398"/>
      <c r="H196" s="354"/>
      <c r="I196" s="355"/>
      <c r="J196" s="356"/>
      <c r="K196" s="357"/>
      <c r="L196" s="354"/>
      <c r="M196" s="355"/>
      <c r="N196" s="354"/>
      <c r="O196" s="358"/>
      <c r="P196" s="356"/>
      <c r="Q196" s="355"/>
      <c r="R196" s="356"/>
      <c r="S196" s="358"/>
      <c r="T196" s="356"/>
      <c r="U196" s="355"/>
      <c r="V196" s="356"/>
      <c r="W196" s="392">
        <f>D196+F196+H196+J196+L196+N196+P196+R196+T196+V196</f>
        <v>0</v>
      </c>
    </row>
    <row r="197" spans="2:23" x14ac:dyDescent="0.25">
      <c r="B197" s="359" t="s">
        <v>40</v>
      </c>
      <c r="C197" s="360"/>
      <c r="D197" s="354"/>
      <c r="E197" s="355"/>
      <c r="F197" s="356"/>
      <c r="G197" s="398"/>
      <c r="H197" s="354"/>
      <c r="I197" s="355"/>
      <c r="J197" s="356"/>
      <c r="K197" s="361"/>
      <c r="L197" s="354"/>
      <c r="M197" s="353"/>
      <c r="N197" s="354"/>
      <c r="O197" s="355"/>
      <c r="P197" s="356"/>
      <c r="Q197" s="355"/>
      <c r="R197" s="356"/>
      <c r="S197" s="355"/>
      <c r="T197" s="356"/>
      <c r="U197" s="355"/>
      <c r="V197" s="356"/>
      <c r="W197" s="390">
        <f t="shared" ref="W197:W204" si="27">D197+F197+H197+J197+L197+N197+P197+R197+T197+V197</f>
        <v>0</v>
      </c>
    </row>
    <row r="198" spans="2:23" x14ac:dyDescent="0.25">
      <c r="B198" s="359" t="s">
        <v>41</v>
      </c>
      <c r="C198" s="360"/>
      <c r="D198" s="354"/>
      <c r="E198" s="355"/>
      <c r="F198" s="356"/>
      <c r="G198" s="398"/>
      <c r="H198" s="354"/>
      <c r="I198" s="362"/>
      <c r="J198" s="356"/>
      <c r="K198" s="363"/>
      <c r="L198" s="354"/>
      <c r="M198" s="360"/>
      <c r="N198" s="354"/>
      <c r="O198" s="355"/>
      <c r="P198" s="356"/>
      <c r="Q198" s="355"/>
      <c r="R198" s="356"/>
      <c r="S198" s="355"/>
      <c r="T198" s="356"/>
      <c r="U198" s="355"/>
      <c r="V198" s="356"/>
      <c r="W198" s="390">
        <f t="shared" si="27"/>
        <v>0</v>
      </c>
    </row>
    <row r="199" spans="2:23" x14ac:dyDescent="0.25">
      <c r="B199" s="359" t="s">
        <v>42</v>
      </c>
      <c r="C199" s="360"/>
      <c r="D199" s="354"/>
      <c r="E199" s="360"/>
      <c r="F199" s="356"/>
      <c r="G199" s="394"/>
      <c r="H199" s="354"/>
      <c r="I199" s="353"/>
      <c r="J199" s="356"/>
      <c r="K199" s="363"/>
      <c r="L199" s="354"/>
      <c r="M199" s="360"/>
      <c r="N199" s="354"/>
      <c r="O199" s="360"/>
      <c r="P199" s="356"/>
      <c r="Q199" s="360"/>
      <c r="R199" s="356"/>
      <c r="S199" s="360"/>
      <c r="T199" s="356"/>
      <c r="U199" s="360"/>
      <c r="V199" s="356"/>
      <c r="W199" s="390">
        <f t="shared" si="27"/>
        <v>0</v>
      </c>
    </row>
    <row r="200" spans="2:23" x14ac:dyDescent="0.25">
      <c r="B200" s="359" t="s">
        <v>43</v>
      </c>
      <c r="C200" s="360"/>
      <c r="D200" s="354"/>
      <c r="E200" s="360"/>
      <c r="F200" s="356"/>
      <c r="G200" s="394"/>
      <c r="H200" s="354"/>
      <c r="I200" s="360"/>
      <c r="J200" s="356"/>
      <c r="K200" s="363"/>
      <c r="L200" s="354"/>
      <c r="M200" s="360"/>
      <c r="N200" s="354"/>
      <c r="O200" s="362"/>
      <c r="P200" s="356"/>
      <c r="Q200" s="360"/>
      <c r="R200" s="356"/>
      <c r="S200" s="362"/>
      <c r="T200" s="356"/>
      <c r="U200" s="360"/>
      <c r="V200" s="356"/>
      <c r="W200" s="390">
        <f t="shared" si="27"/>
        <v>0</v>
      </c>
    </row>
    <row r="201" spans="2:23" x14ac:dyDescent="0.25">
      <c r="B201" s="359" t="s">
        <v>44</v>
      </c>
      <c r="C201" s="360"/>
      <c r="D201" s="354"/>
      <c r="E201" s="360"/>
      <c r="F201" s="356"/>
      <c r="G201" s="394"/>
      <c r="H201" s="354"/>
      <c r="I201" s="360"/>
      <c r="J201" s="356"/>
      <c r="K201" s="363"/>
      <c r="L201" s="354"/>
      <c r="M201" s="360"/>
      <c r="N201" s="354"/>
      <c r="O201" s="353"/>
      <c r="P201" s="356"/>
      <c r="Q201" s="360"/>
      <c r="R201" s="356"/>
      <c r="S201" s="353"/>
      <c r="T201" s="356"/>
      <c r="U201" s="360"/>
      <c r="V201" s="356"/>
      <c r="W201" s="390">
        <f t="shared" si="27"/>
        <v>0</v>
      </c>
    </row>
    <row r="202" spans="2:23" x14ac:dyDescent="0.25">
      <c r="B202" s="359" t="s">
        <v>45</v>
      </c>
      <c r="C202" s="360"/>
      <c r="D202" s="354"/>
      <c r="E202" s="360"/>
      <c r="F202" s="356"/>
      <c r="G202" s="394"/>
      <c r="H202" s="354"/>
      <c r="I202" s="360"/>
      <c r="J202" s="356"/>
      <c r="K202" s="363"/>
      <c r="L202" s="354"/>
      <c r="M202" s="360"/>
      <c r="N202" s="354"/>
      <c r="O202" s="360"/>
      <c r="P202" s="356"/>
      <c r="Q202" s="360"/>
      <c r="R202" s="356"/>
      <c r="S202" s="360"/>
      <c r="T202" s="356"/>
      <c r="U202" s="360"/>
      <c r="V202" s="356"/>
      <c r="W202" s="390">
        <f t="shared" si="27"/>
        <v>0</v>
      </c>
    </row>
    <row r="203" spans="2:23" x14ac:dyDescent="0.25">
      <c r="B203" s="359" t="s">
        <v>46</v>
      </c>
      <c r="C203" s="360"/>
      <c r="D203" s="354"/>
      <c r="E203" s="353"/>
      <c r="F203" s="356"/>
      <c r="G203" s="394"/>
      <c r="H203" s="354"/>
      <c r="I203" s="360"/>
      <c r="J203" s="356"/>
      <c r="K203" s="363"/>
      <c r="L203" s="354"/>
      <c r="M203" s="360"/>
      <c r="N203" s="354"/>
      <c r="O203" s="360"/>
      <c r="P203" s="356"/>
      <c r="Q203" s="360"/>
      <c r="R203" s="356"/>
      <c r="S203" s="360"/>
      <c r="T203" s="356"/>
      <c r="U203" s="360"/>
      <c r="V203" s="356"/>
      <c r="W203" s="390">
        <f t="shared" si="27"/>
        <v>0</v>
      </c>
    </row>
    <row r="204" spans="2:23" x14ac:dyDescent="0.25">
      <c r="B204" s="359" t="s">
        <v>47</v>
      </c>
      <c r="C204" s="360"/>
      <c r="D204" s="354"/>
      <c r="E204" s="360"/>
      <c r="F204" s="356"/>
      <c r="G204" s="394"/>
      <c r="H204" s="354"/>
      <c r="I204" s="360"/>
      <c r="J204" s="356"/>
      <c r="K204" s="363"/>
      <c r="L204" s="354"/>
      <c r="M204" s="360"/>
      <c r="N204" s="354"/>
      <c r="O204" s="360"/>
      <c r="P204" s="356"/>
      <c r="Q204" s="360"/>
      <c r="R204" s="356"/>
      <c r="S204" s="360"/>
      <c r="T204" s="356"/>
      <c r="U204" s="360"/>
      <c r="V204" s="356"/>
      <c r="W204" s="390">
        <f t="shared" si="27"/>
        <v>0</v>
      </c>
    </row>
    <row r="205" spans="2:23" x14ac:dyDescent="0.25">
      <c r="B205" s="359" t="s">
        <v>48</v>
      </c>
      <c r="C205" s="360"/>
      <c r="D205" s="354"/>
      <c r="E205" s="360"/>
      <c r="F205" s="356"/>
      <c r="G205" s="394"/>
      <c r="H205" s="354"/>
      <c r="I205" s="360"/>
      <c r="J205" s="356"/>
      <c r="K205" s="363"/>
      <c r="L205" s="354"/>
      <c r="M205" s="360"/>
      <c r="N205" s="354"/>
      <c r="O205" s="360"/>
      <c r="P205" s="356"/>
      <c r="Q205" s="353"/>
      <c r="R205" s="356"/>
      <c r="S205" s="360"/>
      <c r="T205" s="356"/>
      <c r="U205" s="353"/>
      <c r="V205" s="356"/>
      <c r="W205" s="390">
        <f>D205+F205+H205+J205+L205+N205+P205+R205+T205+V205</f>
        <v>0</v>
      </c>
    </row>
    <row r="206" spans="2:23" x14ac:dyDescent="0.25">
      <c r="B206" s="364" t="s">
        <v>54</v>
      </c>
      <c r="C206" s="360"/>
      <c r="D206" s="354"/>
      <c r="E206" s="394"/>
      <c r="F206" s="356"/>
      <c r="G206" s="394"/>
      <c r="H206" s="354"/>
      <c r="I206" s="365"/>
      <c r="J206" s="356"/>
      <c r="K206" s="366"/>
      <c r="L206" s="354"/>
      <c r="M206" s="365"/>
      <c r="N206" s="354"/>
      <c r="O206" s="365"/>
      <c r="P206" s="356"/>
      <c r="Q206" s="360"/>
      <c r="R206" s="356"/>
      <c r="S206" s="365"/>
      <c r="T206" s="356"/>
      <c r="U206" s="360"/>
      <c r="V206" s="356"/>
      <c r="W206" s="390">
        <f t="shared" ref="W206:W211" si="28">D206+F206+H206+J206+L206+N206+P206+R206+T206+V206</f>
        <v>0</v>
      </c>
    </row>
    <row r="207" spans="2:23" x14ac:dyDescent="0.25">
      <c r="B207" s="359" t="s">
        <v>95</v>
      </c>
      <c r="C207" s="353"/>
      <c r="D207" s="354"/>
      <c r="E207" s="396"/>
      <c r="F207" s="356"/>
      <c r="G207" s="394"/>
      <c r="H207" s="354"/>
      <c r="I207" s="353"/>
      <c r="J207" s="356"/>
      <c r="K207" s="367"/>
      <c r="L207" s="354"/>
      <c r="M207" s="368"/>
      <c r="N207" s="354"/>
      <c r="O207" s="353"/>
      <c r="P207" s="356"/>
      <c r="Q207" s="360"/>
      <c r="R207" s="356"/>
      <c r="S207" s="353"/>
      <c r="T207" s="356"/>
      <c r="U207" s="360"/>
      <c r="V207" s="356"/>
      <c r="W207" s="390">
        <f t="shared" si="28"/>
        <v>0</v>
      </c>
    </row>
    <row r="208" spans="2:23" x14ac:dyDescent="0.25">
      <c r="B208" s="359" t="s">
        <v>326</v>
      </c>
      <c r="C208" s="353"/>
      <c r="D208" s="354"/>
      <c r="E208" s="397"/>
      <c r="F208" s="356"/>
      <c r="G208" s="394"/>
      <c r="H208" s="354"/>
      <c r="I208" s="353"/>
      <c r="J208" s="356"/>
      <c r="K208" s="367"/>
      <c r="L208" s="354"/>
      <c r="M208" s="368"/>
      <c r="N208" s="354"/>
      <c r="O208" s="353"/>
      <c r="P208" s="356"/>
      <c r="Q208" s="360"/>
      <c r="R208" s="356"/>
      <c r="S208" s="353"/>
      <c r="T208" s="356"/>
      <c r="U208" s="360"/>
      <c r="V208" s="356"/>
      <c r="W208" s="390">
        <f t="shared" si="28"/>
        <v>0</v>
      </c>
    </row>
    <row r="209" spans="1:23" x14ac:dyDescent="0.25">
      <c r="B209" s="359" t="s">
        <v>327</v>
      </c>
      <c r="C209" s="353"/>
      <c r="D209" s="354"/>
      <c r="E209" s="397"/>
      <c r="F209" s="356"/>
      <c r="G209" s="394"/>
      <c r="H209" s="354"/>
      <c r="I209" s="353"/>
      <c r="J209" s="356"/>
      <c r="K209" s="367"/>
      <c r="L209" s="354"/>
      <c r="M209" s="368"/>
      <c r="N209" s="354"/>
      <c r="O209" s="353"/>
      <c r="P209" s="356"/>
      <c r="Q209" s="360"/>
      <c r="R209" s="356"/>
      <c r="S209" s="353"/>
      <c r="T209" s="356"/>
      <c r="U209" s="360"/>
      <c r="V209" s="356"/>
      <c r="W209" s="390">
        <f t="shared" si="28"/>
        <v>0</v>
      </c>
    </row>
    <row r="210" spans="1:23" x14ac:dyDescent="0.25">
      <c r="B210" s="359" t="s">
        <v>328</v>
      </c>
      <c r="C210" s="353"/>
      <c r="D210" s="354"/>
      <c r="E210" s="411"/>
      <c r="F210" s="356"/>
      <c r="G210" s="394"/>
      <c r="H210" s="354"/>
      <c r="I210" s="353"/>
      <c r="J210" s="356"/>
      <c r="K210" s="367"/>
      <c r="L210" s="354"/>
      <c r="M210" s="368"/>
      <c r="N210" s="354"/>
      <c r="O210" s="353"/>
      <c r="P210" s="356"/>
      <c r="Q210" s="360"/>
      <c r="R210" s="356"/>
      <c r="S210" s="353"/>
      <c r="T210" s="356"/>
      <c r="U210" s="360"/>
      <c r="V210" s="356"/>
      <c r="W210" s="390">
        <f t="shared" si="28"/>
        <v>0</v>
      </c>
    </row>
    <row r="211" spans="1:23" ht="15.75" thickBot="1" x14ac:dyDescent="0.3">
      <c r="B211" s="359" t="s">
        <v>329</v>
      </c>
      <c r="C211" s="353"/>
      <c r="D211" s="354"/>
      <c r="E211" s="427"/>
      <c r="F211" s="356"/>
      <c r="G211" s="404"/>
      <c r="H211" s="354"/>
      <c r="I211" s="370"/>
      <c r="J211" s="356"/>
      <c r="K211" s="367"/>
      <c r="L211" s="354"/>
      <c r="M211" s="368"/>
      <c r="N211" s="354"/>
      <c r="O211" s="372"/>
      <c r="P211" s="356"/>
      <c r="Q211" s="418"/>
      <c r="R211" s="419"/>
      <c r="S211" s="372"/>
      <c r="T211" s="371"/>
      <c r="U211" s="373"/>
      <c r="V211" s="371"/>
      <c r="W211" s="391">
        <f t="shared" si="28"/>
        <v>0</v>
      </c>
    </row>
    <row r="212" spans="1:23" ht="15.75" thickBot="1" x14ac:dyDescent="0.3">
      <c r="B212" s="374" t="s">
        <v>36</v>
      </c>
      <c r="C212" s="375">
        <f>SUM(C196:C211)</f>
        <v>0</v>
      </c>
      <c r="D212" s="376">
        <f>SUM(D196:D211)</f>
        <v>0</v>
      </c>
      <c r="E212" s="375">
        <f>SUM(E196:E211)</f>
        <v>0</v>
      </c>
      <c r="F212" s="376">
        <f>SUM(F196:F211)</f>
        <v>0</v>
      </c>
      <c r="G212" s="405">
        <f>SUM(G199:G207)</f>
        <v>0</v>
      </c>
      <c r="H212" s="376">
        <f>SUM(H199:H207)</f>
        <v>0</v>
      </c>
      <c r="I212" s="375">
        <f t="shared" ref="I212:N212" si="29">SUM(I196:I211)</f>
        <v>0</v>
      </c>
      <c r="J212" s="376">
        <f t="shared" si="29"/>
        <v>0</v>
      </c>
      <c r="K212" s="375">
        <f t="shared" si="29"/>
        <v>0</v>
      </c>
      <c r="L212" s="377">
        <f t="shared" si="29"/>
        <v>0</v>
      </c>
      <c r="M212" s="375">
        <f t="shared" si="29"/>
        <v>0</v>
      </c>
      <c r="N212" s="377">
        <f t="shared" si="29"/>
        <v>0</v>
      </c>
      <c r="O212" s="378">
        <f>SUM(O199:O207)</f>
        <v>0</v>
      </c>
      <c r="P212" s="379">
        <f>SUM(P199:P207)</f>
        <v>0</v>
      </c>
      <c r="Q212" s="375">
        <f>SUM(Q196:Q211)</f>
        <v>0</v>
      </c>
      <c r="R212" s="376">
        <f>SUM(R196:R211)</f>
        <v>0</v>
      </c>
      <c r="S212" s="378">
        <f>SUM(S199:S207)</f>
        <v>0</v>
      </c>
      <c r="T212" s="379">
        <f>SUM(T199:T207)</f>
        <v>0</v>
      </c>
      <c r="U212" s="380">
        <f>SUM(U199:U207)</f>
        <v>0</v>
      </c>
      <c r="V212" s="379">
        <f>SUM(V199:V207)</f>
        <v>0</v>
      </c>
      <c r="W212" s="393">
        <f>SUM(W196:W211)</f>
        <v>0</v>
      </c>
    </row>
    <row r="213" spans="1:23" x14ac:dyDescent="0.25">
      <c r="A213" s="255"/>
      <c r="B213" s="451"/>
      <c r="C213" s="452"/>
      <c r="D213" s="453">
        <f>'Rua B'!I18</f>
        <v>0</v>
      </c>
      <c r="E213" s="452"/>
      <c r="F213" s="453">
        <f>'Rua B'!I49</f>
        <v>0</v>
      </c>
      <c r="G213" s="454"/>
      <c r="H213" s="453">
        <f>'Rua B'!I87</f>
        <v>0</v>
      </c>
      <c r="I213" s="452"/>
      <c r="J213" s="453">
        <f>'Rua B'!I93</f>
        <v>0</v>
      </c>
      <c r="K213" s="452"/>
      <c r="L213" s="453">
        <f>'Rua B'!I99</f>
        <v>0</v>
      </c>
      <c r="M213" s="453"/>
      <c r="N213" s="453">
        <f>'Rua B'!I119</f>
        <v>0</v>
      </c>
      <c r="O213" s="452"/>
      <c r="P213" s="453">
        <f>'Rua B'!I123</f>
        <v>0</v>
      </c>
      <c r="Q213" s="250"/>
      <c r="R213" s="455">
        <f>'Rua B'!I126</f>
        <v>0</v>
      </c>
      <c r="S213" s="452"/>
      <c r="T213" s="453">
        <v>0</v>
      </c>
      <c r="U213" s="250"/>
      <c r="V213" s="455">
        <v>0</v>
      </c>
      <c r="W213" s="455">
        <f>'Rua B'!I127</f>
        <v>0</v>
      </c>
    </row>
    <row r="214" spans="1:23" x14ac:dyDescent="0.25">
      <c r="B214" s="381"/>
      <c r="C214" s="382"/>
      <c r="D214" s="383"/>
      <c r="E214" s="382"/>
      <c r="F214" s="383"/>
      <c r="G214" s="406"/>
      <c r="H214" s="383"/>
      <c r="I214" s="382"/>
      <c r="J214" s="383"/>
      <c r="K214" s="382"/>
      <c r="L214" s="383"/>
      <c r="M214" s="383"/>
      <c r="N214" s="383"/>
      <c r="O214" s="382"/>
      <c r="P214" s="383"/>
      <c r="Q214" s="336"/>
      <c r="R214" s="384"/>
      <c r="S214" s="382"/>
      <c r="T214" s="383"/>
      <c r="U214" s="336"/>
      <c r="V214" s="384"/>
      <c r="W214" s="384"/>
    </row>
    <row r="215" spans="1:23" ht="15.75" thickBot="1" x14ac:dyDescent="0.3">
      <c r="B215" s="381"/>
      <c r="C215" s="382"/>
      <c r="D215" s="383"/>
      <c r="E215" s="382"/>
      <c r="F215" s="383"/>
      <c r="G215" s="406"/>
      <c r="H215" s="383"/>
      <c r="I215" s="382"/>
      <c r="J215" s="383"/>
      <c r="K215" s="382"/>
      <c r="L215" s="383"/>
      <c r="M215" s="383"/>
      <c r="N215" s="383"/>
      <c r="O215" s="382"/>
      <c r="P215" s="383"/>
      <c r="Q215" s="336"/>
      <c r="R215" s="384"/>
      <c r="S215" s="382"/>
      <c r="T215" s="383"/>
      <c r="U215" s="336"/>
      <c r="V215" s="384"/>
      <c r="W215" s="384"/>
    </row>
    <row r="216" spans="1:23" ht="15.75" customHeight="1" thickBot="1" x14ac:dyDescent="0.3">
      <c r="B216" s="537" t="s">
        <v>336</v>
      </c>
      <c r="C216" s="538"/>
      <c r="D216" s="538"/>
      <c r="E216" s="538"/>
      <c r="F216" s="538"/>
      <c r="G216" s="538"/>
      <c r="H216" s="538"/>
      <c r="I216" s="538"/>
      <c r="J216" s="538"/>
      <c r="K216" s="538"/>
      <c r="L216" s="538"/>
      <c r="M216" s="538"/>
      <c r="N216" s="538"/>
      <c r="O216" s="538"/>
      <c r="P216" s="538"/>
      <c r="Q216" s="538"/>
      <c r="R216" s="538"/>
      <c r="S216" s="538"/>
      <c r="T216" s="538"/>
      <c r="U216" s="538"/>
      <c r="V216" s="538"/>
      <c r="W216" s="539"/>
    </row>
    <row r="217" spans="1:23" ht="15.75" thickBot="1" x14ac:dyDescent="0.3">
      <c r="B217" s="537" t="s">
        <v>337</v>
      </c>
      <c r="C217" s="538"/>
      <c r="D217" s="538"/>
      <c r="E217" s="538"/>
      <c r="F217" s="538"/>
      <c r="G217" s="538"/>
      <c r="H217" s="538"/>
      <c r="I217" s="538"/>
      <c r="J217" s="538"/>
      <c r="K217" s="538"/>
      <c r="L217" s="538"/>
      <c r="M217" s="538"/>
      <c r="N217" s="538"/>
      <c r="O217" s="538"/>
      <c r="P217" s="538"/>
      <c r="Q217" s="538"/>
      <c r="R217" s="538"/>
      <c r="S217" s="538"/>
      <c r="T217" s="538"/>
      <c r="U217" s="538"/>
      <c r="V217" s="538"/>
      <c r="W217" s="539"/>
    </row>
    <row r="218" spans="1:23" ht="15.75" customHeight="1" thickBot="1" x14ac:dyDescent="0.3">
      <c r="B218" s="530" t="s">
        <v>89</v>
      </c>
      <c r="C218" s="532" t="s">
        <v>334</v>
      </c>
      <c r="D218" s="533"/>
      <c r="E218" s="532" t="s">
        <v>120</v>
      </c>
      <c r="F218" s="533"/>
      <c r="G218" s="532" t="s">
        <v>61</v>
      </c>
      <c r="H218" s="533"/>
      <c r="I218" s="532" t="s">
        <v>147</v>
      </c>
      <c r="J218" s="533"/>
      <c r="K218" s="532" t="s">
        <v>241</v>
      </c>
      <c r="L218" s="534"/>
      <c r="M218" s="532" t="s">
        <v>251</v>
      </c>
      <c r="N218" s="533"/>
      <c r="O218" s="535" t="s">
        <v>347</v>
      </c>
      <c r="P218" s="536"/>
      <c r="Q218" s="532" t="s">
        <v>335</v>
      </c>
      <c r="R218" s="533"/>
      <c r="S218" s="540" t="s">
        <v>333</v>
      </c>
      <c r="T218" s="541"/>
      <c r="U218" s="540" t="s">
        <v>332</v>
      </c>
      <c r="V218" s="541"/>
      <c r="W218" s="530" t="s">
        <v>134</v>
      </c>
    </row>
    <row r="219" spans="1:23" ht="15.75" thickBot="1" x14ac:dyDescent="0.3">
      <c r="B219" s="531"/>
      <c r="C219" s="344" t="s">
        <v>38</v>
      </c>
      <c r="D219" s="345" t="s">
        <v>53</v>
      </c>
      <c r="E219" s="346" t="s">
        <v>38</v>
      </c>
      <c r="F219" s="347" t="s">
        <v>53</v>
      </c>
      <c r="G219" s="403" t="s">
        <v>38</v>
      </c>
      <c r="H219" s="348" t="s">
        <v>53</v>
      </c>
      <c r="I219" s="346" t="s">
        <v>38</v>
      </c>
      <c r="J219" s="347" t="s">
        <v>53</v>
      </c>
      <c r="K219" s="349" t="s">
        <v>38</v>
      </c>
      <c r="L219" s="345" t="s">
        <v>53</v>
      </c>
      <c r="M219" s="344" t="s">
        <v>38</v>
      </c>
      <c r="N219" s="345" t="s">
        <v>53</v>
      </c>
      <c r="O219" s="350" t="s">
        <v>38</v>
      </c>
      <c r="P219" s="347" t="s">
        <v>53</v>
      </c>
      <c r="Q219" s="346" t="s">
        <v>38</v>
      </c>
      <c r="R219" s="347" t="s">
        <v>53</v>
      </c>
      <c r="S219" s="350" t="s">
        <v>38</v>
      </c>
      <c r="T219" s="347" t="s">
        <v>53</v>
      </c>
      <c r="U219" s="346" t="s">
        <v>38</v>
      </c>
      <c r="V219" s="347" t="s">
        <v>53</v>
      </c>
      <c r="W219" s="531"/>
    </row>
    <row r="220" spans="1:23" x14ac:dyDescent="0.25">
      <c r="B220" s="352" t="s">
        <v>39</v>
      </c>
      <c r="C220" s="353"/>
      <c r="D220" s="354"/>
      <c r="E220" s="355"/>
      <c r="F220" s="356"/>
      <c r="G220" s="398"/>
      <c r="H220" s="354"/>
      <c r="I220" s="355"/>
      <c r="J220" s="356"/>
      <c r="K220" s="357"/>
      <c r="L220" s="354"/>
      <c r="M220" s="355"/>
      <c r="N220" s="354"/>
      <c r="O220" s="358"/>
      <c r="P220" s="356"/>
      <c r="Q220" s="355"/>
      <c r="R220" s="356"/>
      <c r="S220" s="358"/>
      <c r="T220" s="356"/>
      <c r="U220" s="355"/>
      <c r="V220" s="356"/>
      <c r="W220" s="392">
        <f>D220+F220+H220+J220+L220+N220+P220+R220+T220+V220</f>
        <v>0</v>
      </c>
    </row>
    <row r="221" spans="1:23" x14ac:dyDescent="0.25">
      <c r="B221" s="359" t="s">
        <v>40</v>
      </c>
      <c r="C221" s="360"/>
      <c r="D221" s="354"/>
      <c r="E221" s="355"/>
      <c r="F221" s="356"/>
      <c r="G221" s="398"/>
      <c r="H221" s="354"/>
      <c r="I221" s="355"/>
      <c r="J221" s="356"/>
      <c r="K221" s="361"/>
      <c r="L221" s="354"/>
      <c r="M221" s="353"/>
      <c r="N221" s="354"/>
      <c r="O221" s="355"/>
      <c r="P221" s="356"/>
      <c r="Q221" s="355"/>
      <c r="R221" s="356"/>
      <c r="S221" s="355"/>
      <c r="T221" s="356"/>
      <c r="U221" s="355"/>
      <c r="V221" s="356"/>
      <c r="W221" s="390">
        <f t="shared" ref="W221:W228" si="30">D221+F221+H221+J221+L221+N221+P221+R221+T221+V221</f>
        <v>0</v>
      </c>
    </row>
    <row r="222" spans="1:23" x14ac:dyDescent="0.25">
      <c r="B222" s="359" t="s">
        <v>41</v>
      </c>
      <c r="C222" s="360"/>
      <c r="D222" s="354"/>
      <c r="E222" s="355"/>
      <c r="F222" s="356"/>
      <c r="G222" s="398"/>
      <c r="H222" s="354"/>
      <c r="I222" s="362"/>
      <c r="J222" s="356"/>
      <c r="K222" s="363"/>
      <c r="L222" s="354"/>
      <c r="M222" s="360"/>
      <c r="N222" s="354"/>
      <c r="O222" s="355"/>
      <c r="P222" s="356"/>
      <c r="Q222" s="355"/>
      <c r="R222" s="356"/>
      <c r="S222" s="355"/>
      <c r="T222" s="356"/>
      <c r="U222" s="355"/>
      <c r="V222" s="356"/>
      <c r="W222" s="390">
        <f t="shared" si="30"/>
        <v>0</v>
      </c>
    </row>
    <row r="223" spans="1:23" x14ac:dyDescent="0.25">
      <c r="B223" s="359" t="s">
        <v>42</v>
      </c>
      <c r="C223" s="360"/>
      <c r="D223" s="354"/>
      <c r="E223" s="360"/>
      <c r="F223" s="356"/>
      <c r="G223" s="394"/>
      <c r="H223" s="354"/>
      <c r="I223" s="353"/>
      <c r="J223" s="356"/>
      <c r="K223" s="363"/>
      <c r="L223" s="354"/>
      <c r="M223" s="360"/>
      <c r="N223" s="354"/>
      <c r="O223" s="360"/>
      <c r="P223" s="356"/>
      <c r="Q223" s="360"/>
      <c r="R223" s="356"/>
      <c r="S223" s="360"/>
      <c r="T223" s="356"/>
      <c r="U223" s="360"/>
      <c r="V223" s="356"/>
      <c r="W223" s="390">
        <f t="shared" si="30"/>
        <v>0</v>
      </c>
    </row>
    <row r="224" spans="1:23" x14ac:dyDescent="0.25">
      <c r="B224" s="359" t="s">
        <v>43</v>
      </c>
      <c r="C224" s="360"/>
      <c r="D224" s="354"/>
      <c r="E224" s="360"/>
      <c r="F224" s="356"/>
      <c r="G224" s="394"/>
      <c r="H224" s="354"/>
      <c r="I224" s="360"/>
      <c r="J224" s="356"/>
      <c r="K224" s="363"/>
      <c r="L224" s="354"/>
      <c r="M224" s="360"/>
      <c r="N224" s="354"/>
      <c r="O224" s="362"/>
      <c r="P224" s="356"/>
      <c r="Q224" s="360"/>
      <c r="R224" s="356"/>
      <c r="S224" s="362"/>
      <c r="T224" s="356"/>
      <c r="U224" s="360"/>
      <c r="V224" s="356"/>
      <c r="W224" s="390">
        <f t="shared" si="30"/>
        <v>0</v>
      </c>
    </row>
    <row r="225" spans="2:23" x14ac:dyDescent="0.25">
      <c r="B225" s="359" t="s">
        <v>44</v>
      </c>
      <c r="C225" s="360"/>
      <c r="D225" s="354"/>
      <c r="E225" s="360"/>
      <c r="F225" s="356"/>
      <c r="G225" s="394"/>
      <c r="H225" s="354"/>
      <c r="I225" s="360"/>
      <c r="J225" s="356"/>
      <c r="K225" s="363"/>
      <c r="L225" s="354"/>
      <c r="M225" s="360"/>
      <c r="N225" s="354"/>
      <c r="O225" s="353"/>
      <c r="P225" s="356"/>
      <c r="Q225" s="360"/>
      <c r="R225" s="356"/>
      <c r="S225" s="353"/>
      <c r="T225" s="356"/>
      <c r="U225" s="360"/>
      <c r="V225" s="356"/>
      <c r="W225" s="390">
        <f t="shared" si="30"/>
        <v>0</v>
      </c>
    </row>
    <row r="226" spans="2:23" x14ac:dyDescent="0.25">
      <c r="B226" s="359" t="s">
        <v>45</v>
      </c>
      <c r="C226" s="360"/>
      <c r="D226" s="354"/>
      <c r="E226" s="360"/>
      <c r="F226" s="356"/>
      <c r="G226" s="394"/>
      <c r="H226" s="354"/>
      <c r="I226" s="360"/>
      <c r="J226" s="356"/>
      <c r="K226" s="363"/>
      <c r="L226" s="354"/>
      <c r="M226" s="360"/>
      <c r="N226" s="354"/>
      <c r="O226" s="360"/>
      <c r="P226" s="356"/>
      <c r="Q226" s="360"/>
      <c r="R226" s="356"/>
      <c r="S226" s="360"/>
      <c r="T226" s="356"/>
      <c r="U226" s="360"/>
      <c r="V226" s="356"/>
      <c r="W226" s="390">
        <f t="shared" si="30"/>
        <v>0</v>
      </c>
    </row>
    <row r="227" spans="2:23" x14ac:dyDescent="0.25">
      <c r="B227" s="359" t="s">
        <v>46</v>
      </c>
      <c r="C227" s="360"/>
      <c r="D227" s="354"/>
      <c r="E227" s="353"/>
      <c r="F227" s="356"/>
      <c r="G227" s="394"/>
      <c r="H227" s="354"/>
      <c r="I227" s="360"/>
      <c r="J227" s="356"/>
      <c r="K227" s="363"/>
      <c r="L227" s="354"/>
      <c r="M227" s="360"/>
      <c r="N227" s="354"/>
      <c r="O227" s="360"/>
      <c r="P227" s="356"/>
      <c r="Q227" s="360"/>
      <c r="R227" s="356"/>
      <c r="S227" s="360"/>
      <c r="T227" s="356"/>
      <c r="U227" s="360"/>
      <c r="V227" s="356"/>
      <c r="W227" s="390">
        <f t="shared" si="30"/>
        <v>0</v>
      </c>
    </row>
    <row r="228" spans="2:23" x14ac:dyDescent="0.25">
      <c r="B228" s="359" t="s">
        <v>47</v>
      </c>
      <c r="C228" s="360"/>
      <c r="D228" s="354"/>
      <c r="E228" s="360"/>
      <c r="F228" s="356"/>
      <c r="G228" s="394"/>
      <c r="H228" s="354"/>
      <c r="I228" s="360"/>
      <c r="J228" s="356"/>
      <c r="K228" s="363"/>
      <c r="L228" s="354"/>
      <c r="M228" s="360"/>
      <c r="N228" s="354"/>
      <c r="O228" s="360"/>
      <c r="P228" s="356"/>
      <c r="Q228" s="360"/>
      <c r="R228" s="356"/>
      <c r="S228" s="360"/>
      <c r="T228" s="356"/>
      <c r="U228" s="360"/>
      <c r="V228" s="356"/>
      <c r="W228" s="390">
        <f t="shared" si="30"/>
        <v>0</v>
      </c>
    </row>
    <row r="229" spans="2:23" x14ac:dyDescent="0.25">
      <c r="B229" s="359" t="s">
        <v>48</v>
      </c>
      <c r="C229" s="360"/>
      <c r="D229" s="354"/>
      <c r="E229" s="360"/>
      <c r="F229" s="356"/>
      <c r="G229" s="394"/>
      <c r="H229" s="354"/>
      <c r="I229" s="360"/>
      <c r="J229" s="356"/>
      <c r="K229" s="363"/>
      <c r="L229" s="354"/>
      <c r="M229" s="360"/>
      <c r="N229" s="354"/>
      <c r="O229" s="360"/>
      <c r="P229" s="356"/>
      <c r="Q229" s="353"/>
      <c r="R229" s="356"/>
      <c r="S229" s="360"/>
      <c r="T229" s="356"/>
      <c r="U229" s="353"/>
      <c r="V229" s="356"/>
      <c r="W229" s="390">
        <f>D229+F229+H229+J229+L229+N229+P229+R229+T229+V229</f>
        <v>0</v>
      </c>
    </row>
    <row r="230" spans="2:23" x14ac:dyDescent="0.25">
      <c r="B230" s="364" t="s">
        <v>54</v>
      </c>
      <c r="C230" s="360"/>
      <c r="D230" s="354"/>
      <c r="E230" s="394"/>
      <c r="F230" s="356"/>
      <c r="G230" s="394"/>
      <c r="H230" s="354"/>
      <c r="I230" s="365"/>
      <c r="J230" s="356"/>
      <c r="K230" s="366"/>
      <c r="L230" s="354"/>
      <c r="M230" s="365"/>
      <c r="N230" s="354"/>
      <c r="O230" s="365"/>
      <c r="P230" s="356"/>
      <c r="Q230" s="360"/>
      <c r="R230" s="356"/>
      <c r="S230" s="365"/>
      <c r="T230" s="356"/>
      <c r="U230" s="360"/>
      <c r="V230" s="356"/>
      <c r="W230" s="390">
        <f t="shared" ref="W230:W235" si="31">D230+F230+H230+J230+L230+N230+P230+R230+T230+V230</f>
        <v>0</v>
      </c>
    </row>
    <row r="231" spans="2:23" x14ac:dyDescent="0.25">
      <c r="B231" s="359" t="s">
        <v>95</v>
      </c>
      <c r="C231" s="353"/>
      <c r="D231" s="354"/>
      <c r="E231" s="396"/>
      <c r="F231" s="356"/>
      <c r="G231" s="394"/>
      <c r="H231" s="354"/>
      <c r="I231" s="353"/>
      <c r="J231" s="356"/>
      <c r="K231" s="367"/>
      <c r="L231" s="354"/>
      <c r="M231" s="368"/>
      <c r="N231" s="354"/>
      <c r="O231" s="353"/>
      <c r="P231" s="356"/>
      <c r="Q231" s="360"/>
      <c r="R231" s="356"/>
      <c r="S231" s="353"/>
      <c r="T231" s="356"/>
      <c r="U231" s="360"/>
      <c r="V231" s="356"/>
      <c r="W231" s="390">
        <f t="shared" si="31"/>
        <v>0</v>
      </c>
    </row>
    <row r="232" spans="2:23" x14ac:dyDescent="0.25">
      <c r="B232" s="359" t="s">
        <v>326</v>
      </c>
      <c r="C232" s="353"/>
      <c r="D232" s="354"/>
      <c r="E232" s="397"/>
      <c r="F232" s="356"/>
      <c r="G232" s="394"/>
      <c r="H232" s="354"/>
      <c r="I232" s="353"/>
      <c r="J232" s="356"/>
      <c r="K232" s="367"/>
      <c r="L232" s="354"/>
      <c r="M232" s="368"/>
      <c r="N232" s="354"/>
      <c r="O232" s="353"/>
      <c r="P232" s="356"/>
      <c r="Q232" s="360"/>
      <c r="R232" s="356"/>
      <c r="S232" s="353"/>
      <c r="T232" s="356"/>
      <c r="U232" s="360"/>
      <c r="V232" s="356"/>
      <c r="W232" s="390">
        <f t="shared" si="31"/>
        <v>0</v>
      </c>
    </row>
    <row r="233" spans="2:23" x14ac:dyDescent="0.25">
      <c r="B233" s="359" t="s">
        <v>327</v>
      </c>
      <c r="C233" s="353"/>
      <c r="D233" s="354"/>
      <c r="E233" s="397"/>
      <c r="F233" s="356"/>
      <c r="G233" s="394"/>
      <c r="H233" s="354"/>
      <c r="I233" s="353"/>
      <c r="J233" s="356"/>
      <c r="K233" s="367"/>
      <c r="L233" s="354"/>
      <c r="M233" s="368"/>
      <c r="N233" s="354"/>
      <c r="O233" s="353"/>
      <c r="P233" s="356"/>
      <c r="Q233" s="360"/>
      <c r="R233" s="356"/>
      <c r="S233" s="353"/>
      <c r="T233" s="356"/>
      <c r="U233" s="360"/>
      <c r="V233" s="356"/>
      <c r="W233" s="390">
        <f t="shared" si="31"/>
        <v>0</v>
      </c>
    </row>
    <row r="234" spans="2:23" x14ac:dyDescent="0.25">
      <c r="B234" s="359" t="s">
        <v>328</v>
      </c>
      <c r="C234" s="353"/>
      <c r="D234" s="354"/>
      <c r="E234" s="411"/>
      <c r="F234" s="356"/>
      <c r="G234" s="394"/>
      <c r="H234" s="354"/>
      <c r="I234" s="353"/>
      <c r="J234" s="356"/>
      <c r="K234" s="367"/>
      <c r="L234" s="354"/>
      <c r="M234" s="368"/>
      <c r="N234" s="354"/>
      <c r="O234" s="353"/>
      <c r="P234" s="356"/>
      <c r="Q234" s="360"/>
      <c r="R234" s="356"/>
      <c r="S234" s="353"/>
      <c r="T234" s="356"/>
      <c r="U234" s="360"/>
      <c r="V234" s="356"/>
      <c r="W234" s="390">
        <f t="shared" si="31"/>
        <v>0</v>
      </c>
    </row>
    <row r="235" spans="2:23" ht="15.75" thickBot="1" x14ac:dyDescent="0.3">
      <c r="B235" s="359" t="s">
        <v>329</v>
      </c>
      <c r="C235" s="353"/>
      <c r="D235" s="354"/>
      <c r="E235" s="427"/>
      <c r="F235" s="356"/>
      <c r="G235" s="404"/>
      <c r="H235" s="354"/>
      <c r="I235" s="370"/>
      <c r="J235" s="356"/>
      <c r="K235" s="367"/>
      <c r="L235" s="354"/>
      <c r="M235" s="368"/>
      <c r="N235" s="354"/>
      <c r="O235" s="372"/>
      <c r="P235" s="356"/>
      <c r="Q235" s="418"/>
      <c r="R235" s="419"/>
      <c r="S235" s="372"/>
      <c r="T235" s="371"/>
      <c r="U235" s="373"/>
      <c r="V235" s="371"/>
      <c r="W235" s="391">
        <f t="shared" si="31"/>
        <v>0</v>
      </c>
    </row>
    <row r="236" spans="2:23" ht="15.75" thickBot="1" x14ac:dyDescent="0.3">
      <c r="B236" s="374" t="s">
        <v>36</v>
      </c>
      <c r="C236" s="375">
        <f>SUM(C220:C235)</f>
        <v>0</v>
      </c>
      <c r="D236" s="376">
        <f>SUM(D220:D235)</f>
        <v>0</v>
      </c>
      <c r="E236" s="375">
        <f>SUM(E220:E235)</f>
        <v>0</v>
      </c>
      <c r="F236" s="376">
        <f>SUM(F220:F235)</f>
        <v>0</v>
      </c>
      <c r="G236" s="405">
        <f>SUM(G223:G231)</f>
        <v>0</v>
      </c>
      <c r="H236" s="376">
        <f>SUM(H223:H231)</f>
        <v>0</v>
      </c>
      <c r="I236" s="375">
        <f t="shared" ref="I236:N236" si="32">SUM(I220:I235)</f>
        <v>0</v>
      </c>
      <c r="J236" s="376">
        <f t="shared" si="32"/>
        <v>0</v>
      </c>
      <c r="K236" s="375">
        <f t="shared" si="32"/>
        <v>0</v>
      </c>
      <c r="L236" s="377">
        <f t="shared" si="32"/>
        <v>0</v>
      </c>
      <c r="M236" s="375">
        <f t="shared" si="32"/>
        <v>0</v>
      </c>
      <c r="N236" s="377">
        <f t="shared" si="32"/>
        <v>0</v>
      </c>
      <c r="O236" s="378">
        <f>SUM(O223:O231)</f>
        <v>0</v>
      </c>
      <c r="P236" s="379">
        <f>SUM(P223:P231)</f>
        <v>0</v>
      </c>
      <c r="Q236" s="375">
        <f>SUM(Q220:Q235)</f>
        <v>0</v>
      </c>
      <c r="R236" s="376">
        <f>SUM(R220:R235)</f>
        <v>0</v>
      </c>
      <c r="S236" s="378">
        <f>SUM(S223:S231)</f>
        <v>0</v>
      </c>
      <c r="T236" s="379">
        <f>SUM(T223:T231)</f>
        <v>0</v>
      </c>
      <c r="U236" s="380">
        <f>SUM(U223:U231)</f>
        <v>0</v>
      </c>
      <c r="V236" s="379">
        <f>SUM(V223:V231)</f>
        <v>0</v>
      </c>
      <c r="W236" s="393">
        <f>SUM(W220:W235)</f>
        <v>0</v>
      </c>
    </row>
    <row r="237" spans="2:23" ht="15.75" x14ac:dyDescent="0.25">
      <c r="B237" s="434" t="str">
        <f>TOTAL!G129</f>
        <v>Rio Grande, 31 de Agosto de 2018.</v>
      </c>
      <c r="C237" s="127"/>
      <c r="D237" s="28"/>
      <c r="E237" s="28"/>
    </row>
    <row r="238" spans="2:23" x14ac:dyDescent="0.25">
      <c r="B238" s="93"/>
      <c r="C238" s="229"/>
      <c r="D238" s="46"/>
      <c r="E238" s="46"/>
    </row>
    <row r="239" spans="2:23" x14ac:dyDescent="0.25">
      <c r="B239" s="93"/>
      <c r="C239" s="229"/>
      <c r="D239" s="46"/>
      <c r="E239" s="46"/>
    </row>
    <row r="240" spans="2:23" x14ac:dyDescent="0.25">
      <c r="B240" s="93"/>
      <c r="C240" s="229"/>
      <c r="D240" s="46"/>
      <c r="E240" s="46"/>
    </row>
    <row r="241" spans="2:15" x14ac:dyDescent="0.25">
      <c r="B241" s="28"/>
      <c r="C241" s="126"/>
      <c r="D241" s="28"/>
      <c r="E241" s="28"/>
    </row>
    <row r="242" spans="2:15" ht="15.75" x14ac:dyDescent="0.25">
      <c r="B242" s="500" t="s">
        <v>102</v>
      </c>
      <c r="C242" s="500"/>
      <c r="D242" s="500"/>
      <c r="E242" s="500"/>
      <c r="G242" s="500" t="s">
        <v>137</v>
      </c>
      <c r="H242" s="500"/>
      <c r="I242" s="500"/>
      <c r="J242" s="500"/>
      <c r="L242" s="508" t="s">
        <v>277</v>
      </c>
      <c r="M242" s="508"/>
      <c r="N242" s="508"/>
      <c r="O242" s="508"/>
    </row>
    <row r="243" spans="2:15" ht="15.75" x14ac:dyDescent="0.25">
      <c r="B243" s="152"/>
      <c r="C243" s="230"/>
      <c r="D243" s="151"/>
      <c r="E243" s="150"/>
    </row>
    <row r="244" spans="2:15" ht="15.75" x14ac:dyDescent="0.25">
      <c r="B244" s="151"/>
      <c r="C244" s="230"/>
      <c r="D244" s="151"/>
      <c r="E244" s="150"/>
    </row>
    <row r="246" spans="2:15" ht="15.75" x14ac:dyDescent="0.25">
      <c r="B246" s="151"/>
      <c r="C246" s="230"/>
      <c r="D246" s="151"/>
      <c r="E246" s="150"/>
    </row>
    <row r="247" spans="2:15" x14ac:dyDescent="0.25">
      <c r="B247" s="28"/>
      <c r="C247" s="126"/>
      <c r="D247" s="28"/>
      <c r="E247" s="28"/>
    </row>
  </sheetData>
  <mergeCells count="143">
    <mergeCell ref="B216:W216"/>
    <mergeCell ref="B217:W217"/>
    <mergeCell ref="B218:B219"/>
    <mergeCell ref="C218:D218"/>
    <mergeCell ref="E218:F218"/>
    <mergeCell ref="G218:H218"/>
    <mergeCell ref="I218:J218"/>
    <mergeCell ref="K218:L218"/>
    <mergeCell ref="M218:N218"/>
    <mergeCell ref="O218:P218"/>
    <mergeCell ref="Q218:R218"/>
    <mergeCell ref="S218:T218"/>
    <mergeCell ref="U218:V218"/>
    <mergeCell ref="W218:W219"/>
    <mergeCell ref="B242:E242"/>
    <mergeCell ref="G242:J242"/>
    <mergeCell ref="L242:O242"/>
    <mergeCell ref="W194:W195"/>
    <mergeCell ref="K194:L194"/>
    <mergeCell ref="M194:N194"/>
    <mergeCell ref="O194:P194"/>
    <mergeCell ref="Q194:R194"/>
    <mergeCell ref="S194:T194"/>
    <mergeCell ref="U194:V194"/>
    <mergeCell ref="B170:W170"/>
    <mergeCell ref="B171:B172"/>
    <mergeCell ref="C171:D171"/>
    <mergeCell ref="E171:F171"/>
    <mergeCell ref="G171:H171"/>
    <mergeCell ref="I171:J171"/>
    <mergeCell ref="K171:L171"/>
    <mergeCell ref="M171:N171"/>
    <mergeCell ref="O171:P171"/>
    <mergeCell ref="Q171:R171"/>
    <mergeCell ref="S171:T171"/>
    <mergeCell ref="U171:V171"/>
    <mergeCell ref="W171:W172"/>
    <mergeCell ref="B192:W192"/>
    <mergeCell ref="B193:W193"/>
    <mergeCell ref="B194:B195"/>
    <mergeCell ref="C194:D194"/>
    <mergeCell ref="E194:F194"/>
    <mergeCell ref="G194:H194"/>
    <mergeCell ref="I194:J194"/>
    <mergeCell ref="B169:W169"/>
    <mergeCell ref="W124:W125"/>
    <mergeCell ref="B146:W146"/>
    <mergeCell ref="B147:W147"/>
    <mergeCell ref="B148:B149"/>
    <mergeCell ref="C148:D148"/>
    <mergeCell ref="E148:F148"/>
    <mergeCell ref="G148:H148"/>
    <mergeCell ref="I148:J148"/>
    <mergeCell ref="K148:L148"/>
    <mergeCell ref="M148:N148"/>
    <mergeCell ref="K124:L124"/>
    <mergeCell ref="M124:N124"/>
    <mergeCell ref="O124:P124"/>
    <mergeCell ref="Q124:R124"/>
    <mergeCell ref="S124:T124"/>
    <mergeCell ref="U124:V124"/>
    <mergeCell ref="B122:W122"/>
    <mergeCell ref="B123:W123"/>
    <mergeCell ref="B124:B125"/>
    <mergeCell ref="C124:D124"/>
    <mergeCell ref="E124:F124"/>
    <mergeCell ref="G124:H124"/>
    <mergeCell ref="I124:J124"/>
    <mergeCell ref="O148:P148"/>
    <mergeCell ref="Q148:R148"/>
    <mergeCell ref="S148:T148"/>
    <mergeCell ref="U148:V148"/>
    <mergeCell ref="W148:W149"/>
    <mergeCell ref="B100:W100"/>
    <mergeCell ref="B101:B102"/>
    <mergeCell ref="C101:D101"/>
    <mergeCell ref="E101:F101"/>
    <mergeCell ref="G101:H101"/>
    <mergeCell ref="I101:J101"/>
    <mergeCell ref="K101:L101"/>
    <mergeCell ref="M101:N101"/>
    <mergeCell ref="O101:P101"/>
    <mergeCell ref="Q101:R101"/>
    <mergeCell ref="S101:T101"/>
    <mergeCell ref="U101:V101"/>
    <mergeCell ref="W101:W102"/>
    <mergeCell ref="B53:W53"/>
    <mergeCell ref="B54:W54"/>
    <mergeCell ref="W78:W79"/>
    <mergeCell ref="B77:W77"/>
    <mergeCell ref="B76:W76"/>
    <mergeCell ref="B99:W99"/>
    <mergeCell ref="S78:T78"/>
    <mergeCell ref="U78:V78"/>
    <mergeCell ref="W9:W10"/>
    <mergeCell ref="E55:F55"/>
    <mergeCell ref="G55:H55"/>
    <mergeCell ref="I55:J55"/>
    <mergeCell ref="K55:L55"/>
    <mergeCell ref="G32:H32"/>
    <mergeCell ref="I32:J32"/>
    <mergeCell ref="K32:L32"/>
    <mergeCell ref="M32:N32"/>
    <mergeCell ref="O32:P32"/>
    <mergeCell ref="Q32:R32"/>
    <mergeCell ref="S9:T9"/>
    <mergeCell ref="U9:V9"/>
    <mergeCell ref="B32:B33"/>
    <mergeCell ref="C32:D32"/>
    <mergeCell ref="E32:F32"/>
    <mergeCell ref="B8:W8"/>
    <mergeCell ref="B7:W7"/>
    <mergeCell ref="W32:W33"/>
    <mergeCell ref="B31:W31"/>
    <mergeCell ref="B30:W30"/>
    <mergeCell ref="W55:W56"/>
    <mergeCell ref="B78:B79"/>
    <mergeCell ref="C78:D78"/>
    <mergeCell ref="E78:F78"/>
    <mergeCell ref="G78:H78"/>
    <mergeCell ref="I78:J78"/>
    <mergeCell ref="K78:L78"/>
    <mergeCell ref="M78:N78"/>
    <mergeCell ref="O78:P78"/>
    <mergeCell ref="Q78:R78"/>
    <mergeCell ref="M55:N55"/>
    <mergeCell ref="O55:P55"/>
    <mergeCell ref="Q55:R55"/>
    <mergeCell ref="S55:T55"/>
    <mergeCell ref="U55:V55"/>
    <mergeCell ref="S32:T32"/>
    <mergeCell ref="U32:V32"/>
    <mergeCell ref="B55:B56"/>
    <mergeCell ref="C55:D55"/>
    <mergeCell ref="B9:B10"/>
    <mergeCell ref="C9:D9"/>
    <mergeCell ref="E9:F9"/>
    <mergeCell ref="G9:H9"/>
    <mergeCell ref="I9:J9"/>
    <mergeCell ref="K9:L9"/>
    <mergeCell ref="M9:N9"/>
    <mergeCell ref="O9:P9"/>
    <mergeCell ref="Q9:R9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42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topLeftCell="A16" zoomScale="85" zoomScaleNormal="85" zoomScalePageLayoutView="55" workbookViewId="0">
      <selection activeCell="D20" sqref="D20"/>
    </sheetView>
  </sheetViews>
  <sheetFormatPr defaultRowHeight="15" x14ac:dyDescent="0.25"/>
  <cols>
    <col min="1" max="1" width="15.140625" customWidth="1"/>
    <col min="2" max="2" width="10.7109375" customWidth="1"/>
    <col min="3" max="3" width="13.7109375" customWidth="1"/>
    <col min="4" max="4" width="17.7109375" customWidth="1"/>
    <col min="5" max="5" width="15.140625" customWidth="1"/>
    <col min="6" max="6" width="18.5703125" customWidth="1"/>
    <col min="7" max="7" width="13.7109375" style="402" customWidth="1"/>
    <col min="8" max="8" width="17.7109375" customWidth="1"/>
    <col min="9" max="9" width="13.140625" customWidth="1"/>
    <col min="10" max="10" width="17.7109375" customWidth="1"/>
    <col min="11" max="11" width="13.28515625" customWidth="1"/>
    <col min="12" max="12" width="16.42578125" customWidth="1"/>
    <col min="13" max="13" width="13.42578125" customWidth="1"/>
    <col min="14" max="14" width="17.85546875" customWidth="1"/>
    <col min="15" max="15" width="13.28515625" customWidth="1"/>
    <col min="16" max="16" width="16" customWidth="1"/>
    <col min="17" max="17" width="13" customWidth="1"/>
    <col min="18" max="18" width="14.85546875" customWidth="1"/>
    <col min="19" max="19" width="13.42578125" customWidth="1"/>
    <col min="20" max="20" width="16.140625" customWidth="1"/>
    <col min="21" max="21" width="19" customWidth="1"/>
  </cols>
  <sheetData>
    <row r="1" spans="2:21" ht="15.75" x14ac:dyDescent="0.25">
      <c r="F1" s="53"/>
      <c r="G1" s="401"/>
      <c r="H1" s="53"/>
      <c r="I1" s="53"/>
      <c r="J1" s="53"/>
      <c r="K1" s="53"/>
      <c r="L1" s="53"/>
      <c r="M1" s="53"/>
      <c r="N1" s="53"/>
      <c r="O1" s="53"/>
      <c r="P1" s="53"/>
    </row>
    <row r="2" spans="2:21" ht="15.75" x14ac:dyDescent="0.25">
      <c r="E2" s="53"/>
      <c r="F2" s="53"/>
      <c r="G2" s="401"/>
      <c r="H2" s="53"/>
      <c r="I2" s="53"/>
      <c r="J2" s="53"/>
      <c r="K2" s="53"/>
      <c r="L2" s="53"/>
      <c r="M2" s="53"/>
      <c r="N2" s="53"/>
      <c r="O2" s="53"/>
      <c r="P2" s="53"/>
    </row>
    <row r="3" spans="2:21" ht="15.75" x14ac:dyDescent="0.25">
      <c r="I3" s="53"/>
      <c r="J3" s="53"/>
      <c r="K3" s="53"/>
      <c r="L3" s="53"/>
      <c r="M3" s="53"/>
      <c r="N3" s="53"/>
      <c r="O3" s="53"/>
      <c r="P3" s="53"/>
    </row>
    <row r="4" spans="2:21" ht="15.75" x14ac:dyDescent="0.25">
      <c r="I4" s="53"/>
      <c r="J4" s="53"/>
      <c r="K4" s="53"/>
      <c r="L4" s="53"/>
      <c r="M4" s="53"/>
      <c r="N4" s="53"/>
      <c r="O4" s="53"/>
      <c r="P4" s="53"/>
    </row>
    <row r="5" spans="2:21" ht="15.75" x14ac:dyDescent="0.25">
      <c r="I5" s="53"/>
      <c r="J5" s="53"/>
      <c r="K5" s="342"/>
      <c r="L5" s="53"/>
      <c r="M5" s="53"/>
      <c r="N5" s="53"/>
      <c r="O5" s="53"/>
      <c r="P5" s="53"/>
    </row>
    <row r="6" spans="2:21" ht="15.75" x14ac:dyDescent="0.25">
      <c r="I6" s="53"/>
      <c r="J6" s="53"/>
      <c r="K6" s="53"/>
      <c r="L6" s="53"/>
      <c r="M6" s="53"/>
      <c r="N6" s="53"/>
      <c r="O6" s="53"/>
      <c r="P6" s="53"/>
    </row>
    <row r="7" spans="2:21" ht="15.75" thickBot="1" x14ac:dyDescent="0.3"/>
    <row r="8" spans="2:21" ht="15.75" thickBot="1" x14ac:dyDescent="0.3">
      <c r="B8" s="537" t="s">
        <v>358</v>
      </c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538"/>
      <c r="O8" s="538"/>
      <c r="P8" s="538"/>
      <c r="Q8" s="538"/>
      <c r="R8" s="538"/>
      <c r="S8" s="538"/>
      <c r="T8" s="538"/>
      <c r="U8" s="539"/>
    </row>
    <row r="9" spans="2:21" ht="15.75" thickBot="1" x14ac:dyDescent="0.3">
      <c r="B9" s="542" t="s">
        <v>337</v>
      </c>
      <c r="C9" s="543"/>
      <c r="D9" s="543"/>
      <c r="E9" s="543"/>
      <c r="F9" s="543"/>
      <c r="G9" s="543"/>
      <c r="H9" s="543"/>
      <c r="I9" s="543"/>
      <c r="J9" s="543"/>
      <c r="K9" s="543"/>
      <c r="L9" s="543"/>
      <c r="M9" s="543"/>
      <c r="N9" s="543"/>
      <c r="O9" s="543"/>
      <c r="P9" s="543"/>
      <c r="Q9" s="543"/>
      <c r="R9" s="543"/>
      <c r="S9" s="543"/>
      <c r="T9" s="543"/>
      <c r="U9" s="544"/>
    </row>
    <row r="10" spans="2:21" ht="31.5" customHeight="1" thickBot="1" x14ac:dyDescent="0.3">
      <c r="B10" s="530" t="s">
        <v>89</v>
      </c>
      <c r="C10" s="532" t="s">
        <v>334</v>
      </c>
      <c r="D10" s="533"/>
      <c r="E10" s="532" t="s">
        <v>359</v>
      </c>
      <c r="F10" s="533"/>
      <c r="G10" s="532" t="s">
        <v>360</v>
      </c>
      <c r="H10" s="533"/>
      <c r="I10" s="540" t="s">
        <v>361</v>
      </c>
      <c r="J10" s="541"/>
      <c r="K10" s="532" t="s">
        <v>362</v>
      </c>
      <c r="L10" s="534"/>
      <c r="M10" s="540" t="s">
        <v>363</v>
      </c>
      <c r="N10" s="541"/>
      <c r="O10" s="540" t="s">
        <v>364</v>
      </c>
      <c r="P10" s="541"/>
      <c r="Q10" s="540" t="s">
        <v>365</v>
      </c>
      <c r="R10" s="541"/>
      <c r="S10" s="540" t="s">
        <v>366</v>
      </c>
      <c r="T10" s="541"/>
      <c r="U10" s="530" t="s">
        <v>134</v>
      </c>
    </row>
    <row r="11" spans="2:21" ht="15.75" thickBot="1" x14ac:dyDescent="0.3">
      <c r="B11" s="531"/>
      <c r="C11" s="344" t="s">
        <v>38</v>
      </c>
      <c r="D11" s="345" t="s">
        <v>53</v>
      </c>
      <c r="E11" s="346" t="s">
        <v>38</v>
      </c>
      <c r="F11" s="347" t="s">
        <v>53</v>
      </c>
      <c r="G11" s="403" t="s">
        <v>38</v>
      </c>
      <c r="H11" s="348" t="s">
        <v>53</v>
      </c>
      <c r="I11" s="346" t="s">
        <v>38</v>
      </c>
      <c r="J11" s="347" t="s">
        <v>53</v>
      </c>
      <c r="K11" s="349" t="s">
        <v>38</v>
      </c>
      <c r="L11" s="345" t="s">
        <v>53</v>
      </c>
      <c r="M11" s="344" t="s">
        <v>38</v>
      </c>
      <c r="N11" s="345" t="s">
        <v>53</v>
      </c>
      <c r="O11" s="350" t="s">
        <v>38</v>
      </c>
      <c r="P11" s="347" t="s">
        <v>53</v>
      </c>
      <c r="Q11" s="346" t="s">
        <v>38</v>
      </c>
      <c r="R11" s="347" t="s">
        <v>53</v>
      </c>
      <c r="S11" s="350" t="s">
        <v>38</v>
      </c>
      <c r="T11" s="347" t="s">
        <v>53</v>
      </c>
      <c r="U11" s="531"/>
    </row>
    <row r="12" spans="2:21" x14ac:dyDescent="0.25">
      <c r="B12" s="352" t="s">
        <v>39</v>
      </c>
      <c r="C12" s="394">
        <v>0.25</v>
      </c>
      <c r="D12" s="354">
        <f>ROUND(C12*D$30,4)</f>
        <v>4176.2375000000002</v>
      </c>
      <c r="E12" s="394"/>
      <c r="F12" s="354"/>
      <c r="G12" s="394"/>
      <c r="H12" s="354"/>
      <c r="I12" s="394"/>
      <c r="J12" s="356"/>
      <c r="K12" s="394"/>
      <c r="L12" s="356"/>
      <c r="M12" s="394"/>
      <c r="N12" s="356"/>
      <c r="O12" s="394"/>
      <c r="P12" s="356"/>
      <c r="Q12" s="394"/>
      <c r="R12" s="356"/>
      <c r="S12" s="394"/>
      <c r="T12" s="356"/>
      <c r="U12" s="392">
        <f>D12+F12+H12+J12+L12+N12+P12+R12+T12</f>
        <v>4176.2375000000002</v>
      </c>
    </row>
    <row r="13" spans="2:21" x14ac:dyDescent="0.25">
      <c r="B13" s="359" t="s">
        <v>40</v>
      </c>
      <c r="C13" s="394"/>
      <c r="D13" s="354">
        <f t="shared" ref="D13:D15" si="0">ROUND(C13*D$30,4)</f>
        <v>0</v>
      </c>
      <c r="E13" s="394"/>
      <c r="F13" s="354"/>
      <c r="G13" s="394"/>
      <c r="H13" s="354"/>
      <c r="I13" s="394"/>
      <c r="J13" s="356"/>
      <c r="K13" s="394"/>
      <c r="L13" s="356"/>
      <c r="M13" s="394"/>
      <c r="N13" s="356"/>
      <c r="O13" s="394"/>
      <c r="P13" s="356"/>
      <c r="Q13" s="394"/>
      <c r="R13" s="356"/>
      <c r="S13" s="394"/>
      <c r="T13" s="356"/>
      <c r="U13" s="392">
        <f t="shared" ref="U13:U27" si="1">D13+F13+H13+J13+L13+N13+P13+R13+T13</f>
        <v>0</v>
      </c>
    </row>
    <row r="14" spans="2:21" x14ac:dyDescent="0.25">
      <c r="B14" s="359" t="s">
        <v>41</v>
      </c>
      <c r="C14" s="394"/>
      <c r="D14" s="354">
        <f t="shared" si="0"/>
        <v>0</v>
      </c>
      <c r="E14" s="394"/>
      <c r="F14" s="354"/>
      <c r="G14" s="394"/>
      <c r="H14" s="354"/>
      <c r="I14" s="394"/>
      <c r="J14" s="356"/>
      <c r="K14" s="394"/>
      <c r="L14" s="356"/>
      <c r="M14" s="394"/>
      <c r="N14" s="356"/>
      <c r="O14" s="394"/>
      <c r="P14" s="356"/>
      <c r="Q14" s="394"/>
      <c r="R14" s="356"/>
      <c r="S14" s="394"/>
      <c r="T14" s="356"/>
      <c r="U14" s="392">
        <f t="shared" si="1"/>
        <v>0</v>
      </c>
    </row>
    <row r="15" spans="2:21" x14ac:dyDescent="0.25">
      <c r="B15" s="359" t="s">
        <v>42</v>
      </c>
      <c r="C15" s="394"/>
      <c r="D15" s="354">
        <f t="shared" si="0"/>
        <v>0</v>
      </c>
      <c r="E15" s="394"/>
      <c r="F15" s="354"/>
      <c r="G15" s="394"/>
      <c r="H15" s="354"/>
      <c r="I15" s="394"/>
      <c r="J15" s="356"/>
      <c r="K15" s="394"/>
      <c r="L15" s="356"/>
      <c r="M15" s="394"/>
      <c r="N15" s="356"/>
      <c r="O15" s="394"/>
      <c r="P15" s="356"/>
      <c r="Q15" s="394"/>
      <c r="R15" s="356"/>
      <c r="S15" s="394"/>
      <c r="T15" s="356"/>
      <c r="U15" s="392">
        <f t="shared" si="1"/>
        <v>0</v>
      </c>
    </row>
    <row r="16" spans="2:21" x14ac:dyDescent="0.25">
      <c r="B16" s="359" t="s">
        <v>43</v>
      </c>
      <c r="C16" s="394"/>
      <c r="D16" s="354">
        <f t="shared" ref="D16:D27" si="2">ROUND(G16*D$30,4)</f>
        <v>0</v>
      </c>
      <c r="E16" s="394"/>
      <c r="F16" s="354"/>
      <c r="G16" s="394"/>
      <c r="H16" s="354"/>
      <c r="I16" s="394"/>
      <c r="J16" s="356"/>
      <c r="K16" s="394"/>
      <c r="L16" s="356"/>
      <c r="M16" s="394"/>
      <c r="N16" s="356"/>
      <c r="O16" s="394"/>
      <c r="P16" s="356"/>
      <c r="Q16" s="394"/>
      <c r="R16" s="356"/>
      <c r="S16" s="394"/>
      <c r="T16" s="356"/>
      <c r="U16" s="392">
        <f t="shared" si="1"/>
        <v>0</v>
      </c>
    </row>
    <row r="17" spans="2:21" x14ac:dyDescent="0.25">
      <c r="B17" s="359" t="s">
        <v>44</v>
      </c>
      <c r="C17" s="394"/>
      <c r="D17" s="354">
        <f t="shared" si="2"/>
        <v>0</v>
      </c>
      <c r="E17" s="394"/>
      <c r="F17" s="354"/>
      <c r="G17" s="394"/>
      <c r="H17" s="354"/>
      <c r="I17" s="394"/>
      <c r="J17" s="356"/>
      <c r="K17" s="394"/>
      <c r="L17" s="356"/>
      <c r="M17" s="394"/>
      <c r="N17" s="356"/>
      <c r="O17" s="394"/>
      <c r="P17" s="356"/>
      <c r="Q17" s="394"/>
      <c r="R17" s="356"/>
      <c r="S17" s="394"/>
      <c r="T17" s="356"/>
      <c r="U17" s="392">
        <f t="shared" si="1"/>
        <v>0</v>
      </c>
    </row>
    <row r="18" spans="2:21" x14ac:dyDescent="0.25">
      <c r="B18" s="359" t="s">
        <v>45</v>
      </c>
      <c r="C18" s="394"/>
      <c r="D18" s="354">
        <f t="shared" si="2"/>
        <v>0</v>
      </c>
      <c r="E18" s="394"/>
      <c r="F18" s="354"/>
      <c r="G18" s="394"/>
      <c r="H18" s="354"/>
      <c r="I18" s="394"/>
      <c r="J18" s="356"/>
      <c r="K18" s="394"/>
      <c r="L18" s="356"/>
      <c r="M18" s="394"/>
      <c r="N18" s="356"/>
      <c r="O18" s="394"/>
      <c r="P18" s="356"/>
      <c r="Q18" s="394"/>
      <c r="R18" s="356"/>
      <c r="S18" s="394"/>
      <c r="T18" s="356"/>
      <c r="U18" s="392">
        <f t="shared" si="1"/>
        <v>0</v>
      </c>
    </row>
    <row r="19" spans="2:21" x14ac:dyDescent="0.25">
      <c r="B19" s="359" t="s">
        <v>46</v>
      </c>
      <c r="C19" s="394"/>
      <c r="D19" s="354">
        <f t="shared" si="2"/>
        <v>0</v>
      </c>
      <c r="E19" s="394"/>
      <c r="F19" s="354"/>
      <c r="G19" s="394"/>
      <c r="H19" s="354"/>
      <c r="I19" s="394"/>
      <c r="J19" s="356"/>
      <c r="K19" s="394"/>
      <c r="L19" s="356"/>
      <c r="M19" s="394"/>
      <c r="N19" s="356"/>
      <c r="O19" s="394"/>
      <c r="P19" s="356"/>
      <c r="Q19" s="394"/>
      <c r="R19" s="356"/>
      <c r="S19" s="394"/>
      <c r="T19" s="356"/>
      <c r="U19" s="392">
        <f t="shared" si="1"/>
        <v>0</v>
      </c>
    </row>
    <row r="20" spans="2:21" x14ac:dyDescent="0.25">
      <c r="B20" s="359" t="s">
        <v>47</v>
      </c>
      <c r="C20" s="394"/>
      <c r="D20" s="354">
        <f t="shared" si="2"/>
        <v>0</v>
      </c>
      <c r="E20" s="394"/>
      <c r="F20" s="354"/>
      <c r="G20" s="394"/>
      <c r="H20" s="354"/>
      <c r="I20" s="394"/>
      <c r="J20" s="356"/>
      <c r="K20" s="394"/>
      <c r="L20" s="356"/>
      <c r="M20" s="394"/>
      <c r="N20" s="356"/>
      <c r="O20" s="394"/>
      <c r="P20" s="356"/>
      <c r="Q20" s="394"/>
      <c r="R20" s="356"/>
      <c r="S20" s="394"/>
      <c r="T20" s="356"/>
      <c r="U20" s="392">
        <f t="shared" si="1"/>
        <v>0</v>
      </c>
    </row>
    <row r="21" spans="2:21" x14ac:dyDescent="0.25">
      <c r="B21" s="359" t="s">
        <v>48</v>
      </c>
      <c r="C21" s="394"/>
      <c r="D21" s="354">
        <f t="shared" si="2"/>
        <v>0</v>
      </c>
      <c r="E21" s="394"/>
      <c r="F21" s="354"/>
      <c r="G21" s="394"/>
      <c r="H21" s="354"/>
      <c r="I21" s="394"/>
      <c r="J21" s="356"/>
      <c r="K21" s="394"/>
      <c r="L21" s="356"/>
      <c r="M21" s="394"/>
      <c r="N21" s="356"/>
      <c r="O21" s="394"/>
      <c r="P21" s="356"/>
      <c r="Q21" s="394"/>
      <c r="R21" s="356"/>
      <c r="S21" s="394"/>
      <c r="T21" s="356"/>
      <c r="U21" s="392">
        <f t="shared" si="1"/>
        <v>0</v>
      </c>
    </row>
    <row r="22" spans="2:21" x14ac:dyDescent="0.25">
      <c r="B22" s="364" t="s">
        <v>54</v>
      </c>
      <c r="C22" s="394"/>
      <c r="D22" s="354">
        <f t="shared" si="2"/>
        <v>0</v>
      </c>
      <c r="E22" s="394"/>
      <c r="F22" s="354"/>
      <c r="G22" s="394"/>
      <c r="H22" s="354"/>
      <c r="I22" s="394"/>
      <c r="J22" s="356"/>
      <c r="K22" s="394"/>
      <c r="L22" s="356"/>
      <c r="M22" s="394"/>
      <c r="N22" s="356"/>
      <c r="O22" s="394"/>
      <c r="P22" s="356"/>
      <c r="Q22" s="394"/>
      <c r="R22" s="356"/>
      <c r="S22" s="394"/>
      <c r="T22" s="356"/>
      <c r="U22" s="392">
        <f t="shared" si="1"/>
        <v>0</v>
      </c>
    </row>
    <row r="23" spans="2:21" x14ac:dyDescent="0.25">
      <c r="B23" s="359" t="s">
        <v>95</v>
      </c>
      <c r="C23" s="394"/>
      <c r="D23" s="354">
        <f t="shared" si="2"/>
        <v>0</v>
      </c>
      <c r="E23" s="394"/>
      <c r="F23" s="354"/>
      <c r="G23" s="394"/>
      <c r="H23" s="354"/>
      <c r="I23" s="394"/>
      <c r="J23" s="356"/>
      <c r="K23" s="394"/>
      <c r="L23" s="356"/>
      <c r="M23" s="394"/>
      <c r="N23" s="356"/>
      <c r="O23" s="394"/>
      <c r="P23" s="356"/>
      <c r="Q23" s="394"/>
      <c r="R23" s="356"/>
      <c r="S23" s="394"/>
      <c r="T23" s="356"/>
      <c r="U23" s="392">
        <f t="shared" si="1"/>
        <v>0</v>
      </c>
    </row>
    <row r="24" spans="2:21" x14ac:dyDescent="0.25">
      <c r="B24" s="359" t="s">
        <v>326</v>
      </c>
      <c r="C24" s="394"/>
      <c r="D24" s="354">
        <f t="shared" si="2"/>
        <v>0</v>
      </c>
      <c r="E24" s="394"/>
      <c r="F24" s="354"/>
      <c r="G24" s="394"/>
      <c r="H24" s="354"/>
      <c r="I24" s="394"/>
      <c r="J24" s="356"/>
      <c r="K24" s="394"/>
      <c r="L24" s="356"/>
      <c r="M24" s="394"/>
      <c r="N24" s="356"/>
      <c r="O24" s="394"/>
      <c r="P24" s="356"/>
      <c r="Q24" s="394"/>
      <c r="R24" s="356"/>
      <c r="S24" s="394"/>
      <c r="T24" s="356"/>
      <c r="U24" s="392">
        <f t="shared" si="1"/>
        <v>0</v>
      </c>
    </row>
    <row r="25" spans="2:21" x14ac:dyDescent="0.25">
      <c r="B25" s="359" t="s">
        <v>327</v>
      </c>
      <c r="C25" s="394"/>
      <c r="D25" s="354">
        <f t="shared" si="2"/>
        <v>0</v>
      </c>
      <c r="E25" s="394"/>
      <c r="F25" s="354"/>
      <c r="G25" s="394"/>
      <c r="H25" s="354"/>
      <c r="I25" s="394"/>
      <c r="J25" s="356"/>
      <c r="K25" s="394"/>
      <c r="L25" s="356"/>
      <c r="M25" s="394"/>
      <c r="N25" s="356"/>
      <c r="O25" s="394"/>
      <c r="P25" s="356"/>
      <c r="Q25" s="394"/>
      <c r="R25" s="356"/>
      <c r="S25" s="394"/>
      <c r="T25" s="356"/>
      <c r="U25" s="392">
        <f t="shared" si="1"/>
        <v>0</v>
      </c>
    </row>
    <row r="26" spans="2:21" x14ac:dyDescent="0.25">
      <c r="B26" s="359" t="s">
        <v>328</v>
      </c>
      <c r="C26" s="394"/>
      <c r="D26" s="354">
        <f t="shared" si="2"/>
        <v>0</v>
      </c>
      <c r="E26" s="394"/>
      <c r="F26" s="354"/>
      <c r="G26" s="394"/>
      <c r="H26" s="354"/>
      <c r="I26" s="394"/>
      <c r="J26" s="356"/>
      <c r="K26" s="394"/>
      <c r="L26" s="356"/>
      <c r="M26" s="394"/>
      <c r="N26" s="356"/>
      <c r="O26" s="394"/>
      <c r="P26" s="356"/>
      <c r="Q26" s="394"/>
      <c r="R26" s="356"/>
      <c r="S26" s="394"/>
      <c r="T26" s="356"/>
      <c r="U26" s="392">
        <f t="shared" si="1"/>
        <v>0</v>
      </c>
    </row>
    <row r="27" spans="2:21" ht="15.75" thickBot="1" x14ac:dyDescent="0.3">
      <c r="B27" s="359" t="s">
        <v>329</v>
      </c>
      <c r="C27" s="394"/>
      <c r="D27" s="354">
        <f t="shared" si="2"/>
        <v>0</v>
      </c>
      <c r="E27" s="394"/>
      <c r="F27" s="354"/>
      <c r="G27" s="394"/>
      <c r="H27" s="354"/>
      <c r="I27" s="394"/>
      <c r="J27" s="371"/>
      <c r="K27" s="394"/>
      <c r="L27" s="371"/>
      <c r="M27" s="394"/>
      <c r="N27" s="371"/>
      <c r="O27" s="394"/>
      <c r="P27" s="371"/>
      <c r="Q27" s="394"/>
      <c r="R27" s="371"/>
      <c r="S27" s="394"/>
      <c r="T27" s="371"/>
      <c r="U27" s="392">
        <f t="shared" si="1"/>
        <v>0</v>
      </c>
    </row>
    <row r="28" spans="2:21" ht="15.75" thickBot="1" x14ac:dyDescent="0.3">
      <c r="B28" s="374" t="s">
        <v>36</v>
      </c>
      <c r="C28" s="405">
        <f t="shared" ref="C28:U28" si="3">SUM(C12:C27)</f>
        <v>0.25</v>
      </c>
      <c r="D28" s="376">
        <f t="shared" si="3"/>
        <v>4176.2375000000002</v>
      </c>
      <c r="E28" s="375">
        <f t="shared" si="3"/>
        <v>0</v>
      </c>
      <c r="F28" s="376">
        <f t="shared" si="3"/>
        <v>0</v>
      </c>
      <c r="G28" s="405">
        <f t="shared" si="3"/>
        <v>0</v>
      </c>
      <c r="H28" s="376">
        <f t="shared" si="3"/>
        <v>0</v>
      </c>
      <c r="I28" s="375">
        <f t="shared" si="3"/>
        <v>0</v>
      </c>
      <c r="J28" s="376">
        <f t="shared" si="3"/>
        <v>0</v>
      </c>
      <c r="K28" s="375">
        <f t="shared" si="3"/>
        <v>0</v>
      </c>
      <c r="L28" s="377">
        <f t="shared" si="3"/>
        <v>0</v>
      </c>
      <c r="M28" s="375">
        <f t="shared" si="3"/>
        <v>0</v>
      </c>
      <c r="N28" s="377">
        <f t="shared" si="3"/>
        <v>0</v>
      </c>
      <c r="O28" s="378">
        <f t="shared" si="3"/>
        <v>0</v>
      </c>
      <c r="P28" s="379">
        <f t="shared" si="3"/>
        <v>0</v>
      </c>
      <c r="Q28" s="380">
        <f t="shared" si="3"/>
        <v>0</v>
      </c>
      <c r="R28" s="379">
        <f t="shared" si="3"/>
        <v>0</v>
      </c>
      <c r="S28" s="378">
        <f t="shared" si="3"/>
        <v>0</v>
      </c>
      <c r="T28" s="379">
        <f t="shared" si="3"/>
        <v>0</v>
      </c>
      <c r="U28" s="393">
        <f t="shared" si="3"/>
        <v>4176.2375000000002</v>
      </c>
    </row>
    <row r="29" spans="2:21" x14ac:dyDescent="0.25">
      <c r="B29" s="457"/>
      <c r="C29" s="458"/>
      <c r="D29" s="459"/>
      <c r="E29" s="460"/>
      <c r="F29" s="459"/>
      <c r="G29" s="458"/>
      <c r="H29" s="459"/>
      <c r="I29" s="460"/>
      <c r="J29" s="459"/>
      <c r="K29" s="460"/>
      <c r="L29" s="459"/>
      <c r="M29" s="460"/>
      <c r="N29" s="459"/>
      <c r="O29" s="460"/>
      <c r="P29" s="459"/>
      <c r="Q29" s="460"/>
      <c r="R29" s="459"/>
      <c r="S29" s="460"/>
      <c r="T29" s="459"/>
      <c r="U29" s="461"/>
    </row>
    <row r="30" spans="2:21" x14ac:dyDescent="0.25">
      <c r="B30" s="457"/>
      <c r="C30" s="458"/>
      <c r="D30" s="459">
        <v>16704.95</v>
      </c>
      <c r="E30" s="460"/>
      <c r="F30" s="459">
        <v>55803.6</v>
      </c>
      <c r="G30" s="458"/>
      <c r="H30" s="459">
        <v>7318.32</v>
      </c>
      <c r="I30" s="460"/>
      <c r="J30" s="459">
        <v>5123.8100000000004</v>
      </c>
      <c r="K30" s="460"/>
      <c r="L30" s="459">
        <v>2698.02</v>
      </c>
      <c r="M30" s="460"/>
      <c r="N30" s="459">
        <v>772.9</v>
      </c>
      <c r="O30" s="460"/>
      <c r="P30" s="459">
        <v>1108.83</v>
      </c>
      <c r="Q30" s="460"/>
      <c r="R30" s="459">
        <v>590.04</v>
      </c>
      <c r="S30" s="460"/>
      <c r="T30" s="459">
        <v>12294.35</v>
      </c>
      <c r="U30" s="461">
        <v>183415.83</v>
      </c>
    </row>
    <row r="31" spans="2:21" ht="15.75" thickBot="1" x14ac:dyDescent="0.3">
      <c r="B31" s="457"/>
      <c r="C31" s="458"/>
      <c r="D31" s="459"/>
      <c r="E31" s="460"/>
      <c r="F31" s="459"/>
      <c r="G31" s="458"/>
      <c r="H31" s="459"/>
      <c r="I31" s="460"/>
      <c r="J31" s="459"/>
      <c r="K31" s="460"/>
      <c r="L31" s="459"/>
      <c r="M31" s="460"/>
      <c r="N31" s="459"/>
      <c r="O31" s="460"/>
      <c r="P31" s="459"/>
      <c r="Q31" s="460"/>
      <c r="R31" s="459"/>
      <c r="S31" s="460"/>
      <c r="T31" s="459"/>
      <c r="U31" s="461"/>
    </row>
    <row r="32" spans="2:21" ht="15.75" customHeight="1" thickBot="1" x14ac:dyDescent="0.3">
      <c r="B32" s="537" t="s">
        <v>336</v>
      </c>
      <c r="C32" s="538"/>
      <c r="D32" s="538"/>
      <c r="E32" s="538"/>
      <c r="F32" s="538"/>
      <c r="G32" s="538"/>
      <c r="H32" s="538"/>
      <c r="I32" s="538"/>
      <c r="J32" s="538"/>
      <c r="K32" s="538"/>
      <c r="L32" s="538"/>
      <c r="M32" s="538"/>
      <c r="N32" s="538"/>
      <c r="O32" s="538"/>
      <c r="P32" s="539"/>
      <c r="Q32" s="463"/>
      <c r="R32" s="463"/>
      <c r="S32" s="463"/>
      <c r="T32" s="463"/>
      <c r="U32" s="463"/>
    </row>
    <row r="33" spans="2:21" ht="15.75" thickBot="1" x14ac:dyDescent="0.3">
      <c r="B33" s="542" t="s">
        <v>337</v>
      </c>
      <c r="C33" s="543"/>
      <c r="D33" s="543"/>
      <c r="E33" s="543"/>
      <c r="F33" s="543"/>
      <c r="G33" s="543"/>
      <c r="H33" s="543"/>
      <c r="I33" s="543"/>
      <c r="J33" s="543"/>
      <c r="K33" s="543"/>
      <c r="L33" s="543"/>
      <c r="M33" s="543"/>
      <c r="N33" s="543"/>
      <c r="O33" s="543"/>
      <c r="P33" s="544"/>
      <c r="Q33" s="464"/>
      <c r="R33" s="464"/>
      <c r="S33" s="464"/>
      <c r="T33" s="464"/>
      <c r="U33" s="464"/>
    </row>
    <row r="34" spans="2:21" ht="15.75" customHeight="1" thickBot="1" x14ac:dyDescent="0.3">
      <c r="B34" s="530" t="s">
        <v>89</v>
      </c>
      <c r="C34" s="532" t="s">
        <v>367</v>
      </c>
      <c r="D34" s="533"/>
      <c r="E34" s="532" t="s">
        <v>368</v>
      </c>
      <c r="F34" s="533"/>
      <c r="G34" s="532" t="s">
        <v>369</v>
      </c>
      <c r="H34" s="533"/>
      <c r="I34" s="532" t="s">
        <v>370</v>
      </c>
      <c r="J34" s="533"/>
      <c r="K34" s="532" t="s">
        <v>371</v>
      </c>
      <c r="L34" s="534"/>
      <c r="M34" s="532" t="s">
        <v>372</v>
      </c>
      <c r="N34" s="533"/>
      <c r="O34" s="535" t="s">
        <v>134</v>
      </c>
      <c r="P34" s="536"/>
      <c r="Q34" s="545"/>
      <c r="R34" s="545"/>
      <c r="S34" s="546"/>
      <c r="T34" s="546"/>
      <c r="U34" s="545"/>
    </row>
    <row r="35" spans="2:21" ht="15.75" thickBot="1" x14ac:dyDescent="0.3">
      <c r="B35" s="531"/>
      <c r="C35" s="344" t="s">
        <v>38</v>
      </c>
      <c r="D35" s="345" t="s">
        <v>53</v>
      </c>
      <c r="E35" s="346" t="s">
        <v>38</v>
      </c>
      <c r="F35" s="347" t="s">
        <v>53</v>
      </c>
      <c r="G35" s="403" t="s">
        <v>38</v>
      </c>
      <c r="H35" s="348" t="s">
        <v>53</v>
      </c>
      <c r="I35" s="346" t="s">
        <v>38</v>
      </c>
      <c r="J35" s="347" t="s">
        <v>53</v>
      </c>
      <c r="K35" s="349" t="s">
        <v>38</v>
      </c>
      <c r="L35" s="345" t="s">
        <v>53</v>
      </c>
      <c r="M35" s="344" t="s">
        <v>38</v>
      </c>
      <c r="N35" s="345" t="s">
        <v>53</v>
      </c>
      <c r="O35" s="550"/>
      <c r="P35" s="551"/>
      <c r="Q35" s="441"/>
      <c r="R35" s="441"/>
      <c r="S35" s="441"/>
      <c r="T35" s="441"/>
      <c r="U35" s="545"/>
    </row>
    <row r="36" spans="2:21" x14ac:dyDescent="0.25">
      <c r="B36" s="352" t="s">
        <v>39</v>
      </c>
      <c r="C36" s="394"/>
      <c r="D36" s="354"/>
      <c r="E36" s="394"/>
      <c r="F36" s="354"/>
      <c r="G36" s="394"/>
      <c r="H36" s="354"/>
      <c r="I36" s="394"/>
      <c r="J36" s="356"/>
      <c r="K36" s="394"/>
      <c r="L36" s="356"/>
      <c r="M36" s="394"/>
      <c r="N36" s="356"/>
      <c r="O36" s="547">
        <f>D36+F36+H36+J36+L36+N36</f>
        <v>0</v>
      </c>
      <c r="P36" s="548"/>
      <c r="Q36" s="465"/>
      <c r="R36" s="466"/>
      <c r="S36" s="465"/>
      <c r="T36" s="466"/>
      <c r="U36" s="467"/>
    </row>
    <row r="37" spans="2:21" x14ac:dyDescent="0.25">
      <c r="B37" s="359" t="s">
        <v>40</v>
      </c>
      <c r="C37" s="394"/>
      <c r="D37" s="354"/>
      <c r="E37" s="394"/>
      <c r="F37" s="354"/>
      <c r="G37" s="394"/>
      <c r="H37" s="354"/>
      <c r="I37" s="394"/>
      <c r="J37" s="356"/>
      <c r="K37" s="394"/>
      <c r="L37" s="356"/>
      <c r="M37" s="394"/>
      <c r="N37" s="356"/>
      <c r="O37" s="547">
        <f t="shared" ref="O37:O51" si="4">D37+F37+H37+J37+L37+N37</f>
        <v>0</v>
      </c>
      <c r="P37" s="548"/>
      <c r="Q37" s="465"/>
      <c r="R37" s="466"/>
      <c r="S37" s="465"/>
      <c r="T37" s="466"/>
      <c r="U37" s="467"/>
    </row>
    <row r="38" spans="2:21" x14ac:dyDescent="0.25">
      <c r="B38" s="359" t="s">
        <v>41</v>
      </c>
      <c r="C38" s="394"/>
      <c r="D38" s="354"/>
      <c r="E38" s="394"/>
      <c r="F38" s="354"/>
      <c r="G38" s="394"/>
      <c r="H38" s="354"/>
      <c r="I38" s="394"/>
      <c r="J38" s="356"/>
      <c r="K38" s="394"/>
      <c r="L38" s="356"/>
      <c r="M38" s="394"/>
      <c r="N38" s="356"/>
      <c r="O38" s="547">
        <f t="shared" si="4"/>
        <v>0</v>
      </c>
      <c r="P38" s="548"/>
      <c r="Q38" s="465"/>
      <c r="R38" s="466"/>
      <c r="S38" s="465"/>
      <c r="T38" s="466"/>
      <c r="U38" s="467"/>
    </row>
    <row r="39" spans="2:21" x14ac:dyDescent="0.25">
      <c r="B39" s="359" t="s">
        <v>42</v>
      </c>
      <c r="C39" s="394"/>
      <c r="D39" s="354"/>
      <c r="E39" s="394"/>
      <c r="F39" s="354"/>
      <c r="G39" s="394"/>
      <c r="H39" s="354"/>
      <c r="I39" s="394"/>
      <c r="J39" s="356"/>
      <c r="K39" s="394"/>
      <c r="L39" s="356"/>
      <c r="M39" s="394"/>
      <c r="N39" s="356"/>
      <c r="O39" s="547">
        <f t="shared" si="4"/>
        <v>0</v>
      </c>
      <c r="P39" s="548"/>
      <c r="Q39" s="465"/>
      <c r="R39" s="466"/>
      <c r="S39" s="465"/>
      <c r="T39" s="466"/>
      <c r="U39" s="467"/>
    </row>
    <row r="40" spans="2:21" x14ac:dyDescent="0.25">
      <c r="B40" s="359" t="s">
        <v>43</v>
      </c>
      <c r="C40" s="394"/>
      <c r="D40" s="354"/>
      <c r="E40" s="394"/>
      <c r="F40" s="354"/>
      <c r="G40" s="394"/>
      <c r="H40" s="354"/>
      <c r="I40" s="394"/>
      <c r="J40" s="356"/>
      <c r="K40" s="394"/>
      <c r="L40" s="356"/>
      <c r="M40" s="394"/>
      <c r="N40" s="356"/>
      <c r="O40" s="547">
        <f t="shared" si="4"/>
        <v>0</v>
      </c>
      <c r="P40" s="548"/>
      <c r="Q40" s="465"/>
      <c r="R40" s="466"/>
      <c r="S40" s="465"/>
      <c r="T40" s="466"/>
      <c r="U40" s="467"/>
    </row>
    <row r="41" spans="2:21" x14ac:dyDescent="0.25">
      <c r="B41" s="359" t="s">
        <v>44</v>
      </c>
      <c r="C41" s="394"/>
      <c r="D41" s="354"/>
      <c r="E41" s="394"/>
      <c r="F41" s="354"/>
      <c r="G41" s="394"/>
      <c r="H41" s="354"/>
      <c r="I41" s="394"/>
      <c r="J41" s="356"/>
      <c r="K41" s="394"/>
      <c r="L41" s="356"/>
      <c r="M41" s="394"/>
      <c r="N41" s="356"/>
      <c r="O41" s="547">
        <f t="shared" si="4"/>
        <v>0</v>
      </c>
      <c r="P41" s="548"/>
      <c r="Q41" s="465"/>
      <c r="R41" s="466"/>
      <c r="S41" s="465"/>
      <c r="T41" s="466"/>
      <c r="U41" s="467"/>
    </row>
    <row r="42" spans="2:21" x14ac:dyDescent="0.25">
      <c r="B42" s="359" t="s">
        <v>45</v>
      </c>
      <c r="C42" s="394"/>
      <c r="D42" s="354"/>
      <c r="E42" s="394"/>
      <c r="F42" s="354"/>
      <c r="G42" s="394"/>
      <c r="H42" s="354"/>
      <c r="I42" s="394"/>
      <c r="J42" s="356"/>
      <c r="K42" s="394"/>
      <c r="L42" s="356"/>
      <c r="M42" s="394"/>
      <c r="N42" s="356"/>
      <c r="O42" s="547">
        <f t="shared" si="4"/>
        <v>0</v>
      </c>
      <c r="P42" s="548"/>
      <c r="Q42" s="465"/>
      <c r="R42" s="466"/>
      <c r="S42" s="465"/>
      <c r="T42" s="466"/>
      <c r="U42" s="467"/>
    </row>
    <row r="43" spans="2:21" x14ac:dyDescent="0.25">
      <c r="B43" s="359" t="s">
        <v>46</v>
      </c>
      <c r="C43" s="394"/>
      <c r="D43" s="354"/>
      <c r="E43" s="394"/>
      <c r="F43" s="354"/>
      <c r="G43" s="394"/>
      <c r="H43" s="354"/>
      <c r="I43" s="394"/>
      <c r="J43" s="356"/>
      <c r="K43" s="394"/>
      <c r="L43" s="356"/>
      <c r="M43" s="394"/>
      <c r="N43" s="356"/>
      <c r="O43" s="547">
        <f t="shared" si="4"/>
        <v>0</v>
      </c>
      <c r="P43" s="548"/>
      <c r="Q43" s="465"/>
      <c r="R43" s="466"/>
      <c r="S43" s="465"/>
      <c r="T43" s="466"/>
      <c r="U43" s="467"/>
    </row>
    <row r="44" spans="2:21" x14ac:dyDescent="0.25">
      <c r="B44" s="359" t="s">
        <v>47</v>
      </c>
      <c r="C44" s="394"/>
      <c r="D44" s="354"/>
      <c r="E44" s="394"/>
      <c r="F44" s="354"/>
      <c r="G44" s="394"/>
      <c r="H44" s="354"/>
      <c r="I44" s="394"/>
      <c r="J44" s="356"/>
      <c r="K44" s="394"/>
      <c r="L44" s="356"/>
      <c r="M44" s="394"/>
      <c r="N44" s="356"/>
      <c r="O44" s="547">
        <f t="shared" si="4"/>
        <v>0</v>
      </c>
      <c r="P44" s="548"/>
      <c r="Q44" s="465"/>
      <c r="R44" s="466"/>
      <c r="S44" s="465"/>
      <c r="T44" s="466"/>
      <c r="U44" s="467"/>
    </row>
    <row r="45" spans="2:21" x14ac:dyDescent="0.25">
      <c r="B45" s="359" t="s">
        <v>48</v>
      </c>
      <c r="C45" s="394"/>
      <c r="D45" s="354"/>
      <c r="E45" s="394"/>
      <c r="F45" s="354"/>
      <c r="G45" s="394"/>
      <c r="H45" s="354"/>
      <c r="I45" s="394"/>
      <c r="J45" s="356"/>
      <c r="K45" s="394"/>
      <c r="L45" s="356"/>
      <c r="M45" s="394"/>
      <c r="N45" s="356"/>
      <c r="O45" s="547">
        <f t="shared" si="4"/>
        <v>0</v>
      </c>
      <c r="P45" s="548"/>
      <c r="Q45" s="465"/>
      <c r="R45" s="466"/>
      <c r="S45" s="465"/>
      <c r="T45" s="466"/>
      <c r="U45" s="467"/>
    </row>
    <row r="46" spans="2:21" x14ac:dyDescent="0.25">
      <c r="B46" s="364" t="s">
        <v>54</v>
      </c>
      <c r="C46" s="394"/>
      <c r="D46" s="354"/>
      <c r="E46" s="394"/>
      <c r="F46" s="354"/>
      <c r="G46" s="394"/>
      <c r="H46" s="354"/>
      <c r="I46" s="394"/>
      <c r="J46" s="356"/>
      <c r="K46" s="394"/>
      <c r="L46" s="356"/>
      <c r="M46" s="394"/>
      <c r="N46" s="356"/>
      <c r="O46" s="547">
        <f t="shared" si="4"/>
        <v>0</v>
      </c>
      <c r="P46" s="548"/>
      <c r="Q46" s="465"/>
      <c r="R46" s="466"/>
      <c r="S46" s="465"/>
      <c r="T46" s="466"/>
      <c r="U46" s="467"/>
    </row>
    <row r="47" spans="2:21" x14ac:dyDescent="0.25">
      <c r="B47" s="359" t="s">
        <v>95</v>
      </c>
      <c r="C47" s="394"/>
      <c r="D47" s="354"/>
      <c r="E47" s="394"/>
      <c r="F47" s="354"/>
      <c r="G47" s="394"/>
      <c r="H47" s="354"/>
      <c r="I47" s="394"/>
      <c r="J47" s="356"/>
      <c r="K47" s="394"/>
      <c r="L47" s="356"/>
      <c r="M47" s="394"/>
      <c r="N47" s="356"/>
      <c r="O47" s="547">
        <f t="shared" si="4"/>
        <v>0</v>
      </c>
      <c r="P47" s="548"/>
      <c r="Q47" s="465"/>
      <c r="R47" s="466"/>
      <c r="S47" s="465"/>
      <c r="T47" s="466"/>
      <c r="U47" s="467"/>
    </row>
    <row r="48" spans="2:21" x14ac:dyDescent="0.25">
      <c r="B48" s="359" t="s">
        <v>326</v>
      </c>
      <c r="C48" s="394"/>
      <c r="D48" s="354"/>
      <c r="E48" s="394"/>
      <c r="F48" s="354"/>
      <c r="G48" s="394"/>
      <c r="H48" s="354"/>
      <c r="I48" s="394"/>
      <c r="J48" s="356"/>
      <c r="K48" s="394"/>
      <c r="L48" s="356"/>
      <c r="M48" s="394"/>
      <c r="N48" s="356"/>
      <c r="O48" s="547">
        <f t="shared" si="4"/>
        <v>0</v>
      </c>
      <c r="P48" s="548"/>
      <c r="Q48" s="465"/>
      <c r="R48" s="466"/>
      <c r="S48" s="465"/>
      <c r="T48" s="466"/>
      <c r="U48" s="467"/>
    </row>
    <row r="49" spans="1:21" x14ac:dyDescent="0.25">
      <c r="B49" s="359" t="s">
        <v>327</v>
      </c>
      <c r="C49" s="394"/>
      <c r="D49" s="354"/>
      <c r="E49" s="394"/>
      <c r="F49" s="354"/>
      <c r="G49" s="394"/>
      <c r="H49" s="354"/>
      <c r="I49" s="394"/>
      <c r="J49" s="356"/>
      <c r="K49" s="394"/>
      <c r="L49" s="356"/>
      <c r="M49" s="394"/>
      <c r="N49" s="356"/>
      <c r="O49" s="547">
        <f t="shared" si="4"/>
        <v>0</v>
      </c>
      <c r="P49" s="548"/>
      <c r="Q49" s="465"/>
      <c r="R49" s="466"/>
      <c r="S49" s="465"/>
      <c r="T49" s="466"/>
      <c r="U49" s="467"/>
    </row>
    <row r="50" spans="1:21" x14ac:dyDescent="0.25">
      <c r="B50" s="359" t="s">
        <v>328</v>
      </c>
      <c r="C50" s="394"/>
      <c r="D50" s="354"/>
      <c r="E50" s="394"/>
      <c r="F50" s="354"/>
      <c r="G50" s="394"/>
      <c r="H50" s="354"/>
      <c r="I50" s="394"/>
      <c r="J50" s="356"/>
      <c r="K50" s="394"/>
      <c r="L50" s="356"/>
      <c r="M50" s="394"/>
      <c r="N50" s="356"/>
      <c r="O50" s="547">
        <f t="shared" si="4"/>
        <v>0</v>
      </c>
      <c r="P50" s="548"/>
      <c r="Q50" s="465"/>
      <c r="R50" s="466"/>
      <c r="S50" s="465"/>
      <c r="T50" s="466"/>
      <c r="U50" s="467"/>
    </row>
    <row r="51" spans="1:21" ht="15.75" thickBot="1" x14ac:dyDescent="0.3">
      <c r="B51" s="359" t="s">
        <v>329</v>
      </c>
      <c r="C51" s="394"/>
      <c r="D51" s="354"/>
      <c r="E51" s="394"/>
      <c r="F51" s="354"/>
      <c r="G51" s="394"/>
      <c r="H51" s="354"/>
      <c r="I51" s="394"/>
      <c r="J51" s="371"/>
      <c r="K51" s="394"/>
      <c r="L51" s="371"/>
      <c r="M51" s="394"/>
      <c r="N51" s="371"/>
      <c r="O51" s="547">
        <f t="shared" si="4"/>
        <v>0</v>
      </c>
      <c r="P51" s="548"/>
      <c r="Q51" s="465"/>
      <c r="R51" s="466"/>
      <c r="S51" s="465"/>
      <c r="T51" s="466"/>
      <c r="U51" s="467"/>
    </row>
    <row r="52" spans="1:21" ht="15.75" thickBot="1" x14ac:dyDescent="0.3">
      <c r="B52" s="374" t="s">
        <v>36</v>
      </c>
      <c r="C52" s="405">
        <f t="shared" ref="C52:N52" si="5">SUM(C36:C51)</f>
        <v>0</v>
      </c>
      <c r="D52" s="376">
        <f t="shared" si="5"/>
        <v>0</v>
      </c>
      <c r="E52" s="375">
        <f t="shared" si="5"/>
        <v>0</v>
      </c>
      <c r="F52" s="376">
        <f t="shared" si="5"/>
        <v>0</v>
      </c>
      <c r="G52" s="405">
        <f t="shared" si="5"/>
        <v>0</v>
      </c>
      <c r="H52" s="376">
        <f t="shared" si="5"/>
        <v>0</v>
      </c>
      <c r="I52" s="375">
        <f t="shared" si="5"/>
        <v>0</v>
      </c>
      <c r="J52" s="376">
        <f t="shared" si="5"/>
        <v>0</v>
      </c>
      <c r="K52" s="375">
        <f t="shared" si="5"/>
        <v>0</v>
      </c>
      <c r="L52" s="377">
        <f t="shared" si="5"/>
        <v>0</v>
      </c>
      <c r="M52" s="375">
        <f t="shared" si="5"/>
        <v>0</v>
      </c>
      <c r="N52" s="377">
        <f t="shared" si="5"/>
        <v>0</v>
      </c>
      <c r="O52" s="552">
        <f>SUM(O36:P51)</f>
        <v>0</v>
      </c>
      <c r="P52" s="553"/>
      <c r="Q52" s="460"/>
      <c r="R52" s="459"/>
      <c r="S52" s="460"/>
      <c r="T52" s="459"/>
      <c r="U52" s="461"/>
    </row>
    <row r="53" spans="1:21" x14ac:dyDescent="0.25">
      <c r="B53" s="457"/>
      <c r="C53" s="458"/>
      <c r="D53" s="459"/>
      <c r="E53" s="460"/>
      <c r="F53" s="459"/>
      <c r="G53" s="458"/>
      <c r="H53" s="459"/>
      <c r="I53" s="460"/>
      <c r="J53" s="459"/>
      <c r="K53" s="460"/>
      <c r="L53" s="459"/>
      <c r="M53" s="460"/>
      <c r="N53" s="459"/>
      <c r="O53" s="460"/>
      <c r="P53" s="459"/>
      <c r="Q53" s="460"/>
      <c r="R53" s="459"/>
      <c r="S53" s="460"/>
      <c r="T53" s="459"/>
      <c r="U53" s="461"/>
    </row>
    <row r="54" spans="1:21" x14ac:dyDescent="0.25">
      <c r="A54" s="255"/>
      <c r="B54" s="451"/>
      <c r="C54" s="452"/>
      <c r="D54" s="462">
        <v>108914.28</v>
      </c>
      <c r="E54" s="452"/>
      <c r="F54" s="462">
        <v>173632.34</v>
      </c>
      <c r="G54" s="454"/>
      <c r="H54" s="462">
        <v>830772.88</v>
      </c>
      <c r="I54" s="452"/>
      <c r="J54" s="462">
        <v>1147880.3799999999</v>
      </c>
      <c r="K54" s="452"/>
      <c r="L54" s="462">
        <v>982178.5</v>
      </c>
      <c r="M54" s="453"/>
      <c r="N54" s="462">
        <v>1589795.25</v>
      </c>
      <c r="O54" s="549">
        <v>4823173.63</v>
      </c>
      <c r="P54" s="549"/>
      <c r="Q54" s="250"/>
      <c r="R54" s="462"/>
      <c r="S54" s="452"/>
      <c r="T54" s="462"/>
      <c r="U54" s="455"/>
    </row>
    <row r="55" spans="1:21" x14ac:dyDescent="0.25">
      <c r="U55" s="456"/>
    </row>
    <row r="56" spans="1:21" ht="15.75" x14ac:dyDescent="0.25">
      <c r="B56" s="434" t="str">
        <f>TOTAL!G129</f>
        <v>Rio Grande, 31 de Agosto de 2018.</v>
      </c>
      <c r="C56" s="127"/>
      <c r="D56" s="28"/>
      <c r="E56" s="28"/>
    </row>
    <row r="57" spans="1:21" x14ac:dyDescent="0.25">
      <c r="B57" s="93"/>
      <c r="C57" s="229"/>
      <c r="D57" s="46"/>
      <c r="E57" s="46"/>
    </row>
    <row r="58" spans="1:21" x14ac:dyDescent="0.25">
      <c r="B58" s="93"/>
      <c r="C58" s="229"/>
      <c r="D58" s="46"/>
      <c r="E58" s="46"/>
    </row>
    <row r="59" spans="1:21" x14ac:dyDescent="0.25">
      <c r="B59" s="93"/>
      <c r="C59" s="229"/>
      <c r="D59" s="46"/>
      <c r="E59" s="46"/>
    </row>
    <row r="60" spans="1:21" x14ac:dyDescent="0.25">
      <c r="B60" s="28"/>
      <c r="C60" s="126"/>
      <c r="D60" s="28"/>
      <c r="E60" s="28"/>
    </row>
    <row r="61" spans="1:21" ht="15.75" x14ac:dyDescent="0.25">
      <c r="B61" s="500" t="s">
        <v>102</v>
      </c>
      <c r="C61" s="500"/>
      <c r="D61" s="500"/>
      <c r="E61" s="500"/>
      <c r="G61" s="500" t="s">
        <v>137</v>
      </c>
      <c r="H61" s="500"/>
      <c r="I61" s="500"/>
      <c r="J61" s="500"/>
      <c r="L61" s="508" t="s">
        <v>277</v>
      </c>
      <c r="M61" s="508"/>
      <c r="N61" s="508"/>
      <c r="O61" s="508"/>
    </row>
    <row r="62" spans="1:21" ht="15.75" x14ac:dyDescent="0.25">
      <c r="B62" s="152"/>
      <c r="C62" s="230"/>
      <c r="D62" s="151"/>
      <c r="E62" s="150"/>
    </row>
    <row r="63" spans="1:21" ht="15.75" x14ac:dyDescent="0.25">
      <c r="B63" s="151"/>
      <c r="C63" s="230"/>
      <c r="D63" s="151"/>
      <c r="E63" s="150"/>
    </row>
    <row r="65" spans="2:5" ht="15.75" x14ac:dyDescent="0.25">
      <c r="B65" s="151"/>
      <c r="C65" s="230"/>
      <c r="D65" s="151"/>
      <c r="E65" s="150"/>
    </row>
    <row r="66" spans="2:5" x14ac:dyDescent="0.25">
      <c r="B66" s="28"/>
      <c r="C66" s="126"/>
      <c r="D66" s="28"/>
      <c r="E66" s="28"/>
    </row>
  </sheetData>
  <mergeCells count="47">
    <mergeCell ref="O47:P47"/>
    <mergeCell ref="O36:P36"/>
    <mergeCell ref="O37:P37"/>
    <mergeCell ref="O42:P42"/>
    <mergeCell ref="O43:P43"/>
    <mergeCell ref="O44:P44"/>
    <mergeCell ref="O45:P45"/>
    <mergeCell ref="O46:P46"/>
    <mergeCell ref="Q34:R34"/>
    <mergeCell ref="S34:T34"/>
    <mergeCell ref="U34:U35"/>
    <mergeCell ref="B34:B35"/>
    <mergeCell ref="C34:D34"/>
    <mergeCell ref="E34:F34"/>
    <mergeCell ref="G34:H34"/>
    <mergeCell ref="I34:J34"/>
    <mergeCell ref="K34:L34"/>
    <mergeCell ref="M34:N34"/>
    <mergeCell ref="O34:P35"/>
    <mergeCell ref="B61:E61"/>
    <mergeCell ref="G61:J61"/>
    <mergeCell ref="L61:O61"/>
    <mergeCell ref="M10:N10"/>
    <mergeCell ref="O10:P10"/>
    <mergeCell ref="O38:P38"/>
    <mergeCell ref="O39:P39"/>
    <mergeCell ref="O40:P40"/>
    <mergeCell ref="O41:P41"/>
    <mergeCell ref="B33:P33"/>
    <mergeCell ref="O54:P54"/>
    <mergeCell ref="O48:P48"/>
    <mergeCell ref="O49:P49"/>
    <mergeCell ref="O50:P50"/>
    <mergeCell ref="O51:P51"/>
    <mergeCell ref="O52:P52"/>
    <mergeCell ref="B8:U8"/>
    <mergeCell ref="B9:U9"/>
    <mergeCell ref="B32:P32"/>
    <mergeCell ref="Q10:R10"/>
    <mergeCell ref="S10:T10"/>
    <mergeCell ref="U10:U11"/>
    <mergeCell ref="B10:B11"/>
    <mergeCell ref="C10:D10"/>
    <mergeCell ref="E10:F10"/>
    <mergeCell ref="G10:H10"/>
    <mergeCell ref="I10:J10"/>
    <mergeCell ref="K10:L10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42" fitToHeight="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1">
    <pageSetUpPr fitToPage="1"/>
  </sheetPr>
  <dimension ref="A3:R68"/>
  <sheetViews>
    <sheetView topLeftCell="A22" zoomScale="85" zoomScaleNormal="85" zoomScalePageLayoutView="55" workbookViewId="0">
      <selection activeCell="H57" sqref="H57"/>
    </sheetView>
  </sheetViews>
  <sheetFormatPr defaultRowHeight="15" x14ac:dyDescent="0.25"/>
  <cols>
    <col min="1" max="1" width="15.140625" customWidth="1"/>
    <col min="2" max="2" width="10.7109375" customWidth="1"/>
    <col min="3" max="3" width="15.7109375" customWidth="1"/>
    <col min="4" max="4" width="21.140625" customWidth="1"/>
    <col min="5" max="5" width="15.140625" customWidth="1"/>
    <col min="6" max="8" width="19.140625" customWidth="1"/>
    <col min="9" max="9" width="14.85546875" customWidth="1"/>
    <col min="10" max="10" width="20.28515625" customWidth="1"/>
    <col min="11" max="11" width="14.85546875" customWidth="1"/>
    <col min="12" max="14" width="21.7109375" customWidth="1"/>
    <col min="15" max="15" width="15.28515625" customWidth="1"/>
    <col min="16" max="16" width="20.7109375" customWidth="1"/>
    <col min="17" max="17" width="14.7109375" customWidth="1"/>
    <col min="18" max="18" width="18.85546875" customWidth="1"/>
  </cols>
  <sheetData>
    <row r="3" spans="2:18" ht="15.75" x14ac:dyDescent="0.25">
      <c r="F3" s="53"/>
      <c r="G3" s="53"/>
      <c r="H3" s="53"/>
      <c r="I3" s="53"/>
    </row>
    <row r="4" spans="2:18" ht="15.75" x14ac:dyDescent="0.25">
      <c r="F4" s="53"/>
      <c r="G4" s="53"/>
      <c r="H4" s="53"/>
      <c r="I4" s="53"/>
    </row>
    <row r="5" spans="2:18" ht="15.75" x14ac:dyDescent="0.25"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2:18" ht="15.75" x14ac:dyDescent="0.25"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2:18" ht="15.75" x14ac:dyDescent="0.25">
      <c r="I7" s="53"/>
      <c r="J7" s="53"/>
      <c r="K7" s="53"/>
      <c r="L7" s="53"/>
      <c r="M7" s="53"/>
      <c r="N7" s="53"/>
      <c r="O7" s="53"/>
      <c r="P7" s="53"/>
    </row>
    <row r="8" spans="2:18" ht="15.75" x14ac:dyDescent="0.25">
      <c r="I8" s="53"/>
      <c r="J8" s="53"/>
      <c r="K8" s="53"/>
      <c r="L8" s="53"/>
      <c r="M8" s="53"/>
      <c r="N8" s="53"/>
      <c r="O8" s="53"/>
      <c r="P8" s="53"/>
    </row>
    <row r="9" spans="2:18" ht="15.75" x14ac:dyDescent="0.25">
      <c r="I9" s="53"/>
      <c r="J9" s="53"/>
      <c r="K9" s="53"/>
      <c r="L9" s="53"/>
      <c r="M9" s="53"/>
      <c r="N9" s="53"/>
      <c r="O9" s="53"/>
      <c r="P9" s="53"/>
    </row>
    <row r="10" spans="2:18" ht="15.75" x14ac:dyDescent="0.25">
      <c r="I10" s="53"/>
      <c r="J10" s="53"/>
      <c r="K10" s="53"/>
      <c r="L10" s="53"/>
      <c r="M10" s="53"/>
      <c r="N10" s="53"/>
      <c r="O10" s="53"/>
      <c r="P10" s="53"/>
    </row>
    <row r="11" spans="2:18" ht="15.75" x14ac:dyDescent="0.25">
      <c r="I11" s="53"/>
      <c r="J11" s="53"/>
      <c r="K11" s="53"/>
      <c r="L11" s="53"/>
      <c r="M11" s="53"/>
      <c r="N11" s="53"/>
      <c r="O11" s="53"/>
      <c r="P11" s="53"/>
    </row>
    <row r="12" spans="2:18" ht="15.75" x14ac:dyDescent="0.25">
      <c r="I12" s="53"/>
      <c r="J12" s="53"/>
      <c r="K12" s="53"/>
      <c r="L12" s="53"/>
      <c r="M12" s="53"/>
      <c r="N12" s="53"/>
      <c r="O12" s="53"/>
      <c r="P12" s="53"/>
    </row>
    <row r="13" spans="2:18" ht="16.5" thickBot="1" x14ac:dyDescent="0.3">
      <c r="I13" s="53"/>
      <c r="J13" s="53"/>
      <c r="K13" s="53"/>
      <c r="L13" s="53"/>
      <c r="M13" s="53"/>
      <c r="N13" s="53"/>
      <c r="O13" s="53"/>
      <c r="P13" s="53"/>
    </row>
    <row r="14" spans="2:18" ht="54" customHeight="1" thickBot="1" x14ac:dyDescent="0.3">
      <c r="B14" s="554" t="s">
        <v>316</v>
      </c>
      <c r="C14" s="555"/>
      <c r="D14" s="555"/>
      <c r="E14" s="555"/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5"/>
      <c r="Q14" s="555"/>
      <c r="R14" s="556"/>
    </row>
    <row r="15" spans="2:18" ht="30" customHeight="1" thickBot="1" x14ac:dyDescent="0.3">
      <c r="B15" s="564" t="s">
        <v>89</v>
      </c>
      <c r="C15" s="557" t="s">
        <v>200</v>
      </c>
      <c r="D15" s="558"/>
      <c r="E15" s="557" t="s">
        <v>153</v>
      </c>
      <c r="F15" s="558"/>
      <c r="G15" s="557" t="s">
        <v>288</v>
      </c>
      <c r="H15" s="558"/>
      <c r="I15" s="557" t="s">
        <v>202</v>
      </c>
      <c r="J15" s="558"/>
      <c r="K15" s="557" t="s">
        <v>203</v>
      </c>
      <c r="L15" s="559"/>
      <c r="M15" s="557" t="s">
        <v>286</v>
      </c>
      <c r="N15" s="558"/>
      <c r="O15" s="560" t="s">
        <v>239</v>
      </c>
      <c r="P15" s="561"/>
      <c r="Q15" s="557" t="s">
        <v>240</v>
      </c>
      <c r="R15" s="558"/>
    </row>
    <row r="16" spans="2:18" ht="15.75" thickBot="1" x14ac:dyDescent="0.3">
      <c r="B16" s="565"/>
      <c r="C16" s="91" t="s">
        <v>38</v>
      </c>
      <c r="D16" s="263" t="s">
        <v>53</v>
      </c>
      <c r="E16" s="261" t="s">
        <v>38</v>
      </c>
      <c r="F16" s="262" t="s">
        <v>53</v>
      </c>
      <c r="G16" s="261" t="s">
        <v>38</v>
      </c>
      <c r="H16" s="327" t="s">
        <v>53</v>
      </c>
      <c r="I16" s="261" t="s">
        <v>38</v>
      </c>
      <c r="J16" s="262" t="s">
        <v>53</v>
      </c>
      <c r="K16" s="257" t="s">
        <v>38</v>
      </c>
      <c r="L16" s="263" t="s">
        <v>53</v>
      </c>
      <c r="M16" s="91" t="s">
        <v>38</v>
      </c>
      <c r="N16" s="263" t="s">
        <v>53</v>
      </c>
      <c r="O16" s="332" t="s">
        <v>38</v>
      </c>
      <c r="P16" s="262" t="s">
        <v>53</v>
      </c>
      <c r="Q16" s="261" t="s">
        <v>38</v>
      </c>
      <c r="R16" s="262" t="s">
        <v>53</v>
      </c>
    </row>
    <row r="17" spans="1:18" ht="15.75" x14ac:dyDescent="0.25">
      <c r="A17" s="165"/>
      <c r="B17" s="88" t="s">
        <v>39</v>
      </c>
      <c r="C17" s="160"/>
      <c r="D17" s="256">
        <f>ROUND(C17*D$34,4)</f>
        <v>0</v>
      </c>
      <c r="E17" s="265"/>
      <c r="F17" s="87">
        <f t="shared" ref="F17:F23" si="0">ROUND(E17*F$34,4)</f>
        <v>0</v>
      </c>
      <c r="G17" s="265"/>
      <c r="H17" s="256">
        <f t="shared" ref="H17:H32" si="1">ROUND(G17*H$34,4)</f>
        <v>0</v>
      </c>
      <c r="I17" s="265"/>
      <c r="J17" s="87">
        <f t="shared" ref="J17:J28" si="2">ROUND(I17*J$34,4)</f>
        <v>0</v>
      </c>
      <c r="K17" s="258"/>
      <c r="L17" s="256">
        <f>ROUND(K17*L$34,4)</f>
        <v>0</v>
      </c>
      <c r="M17" s="265"/>
      <c r="N17" s="256">
        <f>ROUND(M17*N$34,4)</f>
        <v>0</v>
      </c>
      <c r="O17" s="326"/>
      <c r="P17" s="87">
        <f t="shared" ref="P17:P27" si="3">ROUND(O17*P$34,4)</f>
        <v>0</v>
      </c>
      <c r="Q17" s="265"/>
      <c r="R17" s="87">
        <f t="shared" ref="R17:R25" si="4">ROUND(Q17*R$34,4)</f>
        <v>0</v>
      </c>
    </row>
    <row r="18" spans="1:18" x14ac:dyDescent="0.25">
      <c r="A18" s="15"/>
      <c r="B18" s="89" t="s">
        <v>40</v>
      </c>
      <c r="C18" s="161"/>
      <c r="D18" s="256">
        <f t="shared" ref="D18:D28" si="5">ROUND(C18*D$34,4)</f>
        <v>0</v>
      </c>
      <c r="E18" s="265"/>
      <c r="F18" s="87">
        <f t="shared" si="0"/>
        <v>0</v>
      </c>
      <c r="G18" s="265"/>
      <c r="H18" s="256">
        <f t="shared" si="1"/>
        <v>0</v>
      </c>
      <c r="I18" s="265"/>
      <c r="J18" s="87">
        <f t="shared" si="2"/>
        <v>0</v>
      </c>
      <c r="K18" s="320"/>
      <c r="L18" s="256">
        <f t="shared" ref="L18:L28" si="6">ROUND(K18*L$34,4)</f>
        <v>0</v>
      </c>
      <c r="M18" s="160"/>
      <c r="N18" s="256">
        <f t="shared" ref="N18:N28" si="7">ROUND(M18*N$34,4)</f>
        <v>0</v>
      </c>
      <c r="O18" s="265"/>
      <c r="P18" s="87">
        <f t="shared" si="3"/>
        <v>0</v>
      </c>
      <c r="Q18" s="265"/>
      <c r="R18" s="87">
        <f t="shared" si="4"/>
        <v>0</v>
      </c>
    </row>
    <row r="19" spans="1:18" ht="15.75" x14ac:dyDescent="0.25">
      <c r="A19" s="10"/>
      <c r="B19" s="89" t="s">
        <v>41</v>
      </c>
      <c r="C19" s="161"/>
      <c r="D19" s="256">
        <f t="shared" si="5"/>
        <v>0</v>
      </c>
      <c r="E19" s="265"/>
      <c r="F19" s="87">
        <f t="shared" si="0"/>
        <v>0</v>
      </c>
      <c r="G19" s="265"/>
      <c r="H19" s="256">
        <f t="shared" si="1"/>
        <v>0</v>
      </c>
      <c r="I19" s="319"/>
      <c r="J19" s="87">
        <f t="shared" si="2"/>
        <v>0</v>
      </c>
      <c r="K19" s="259"/>
      <c r="L19" s="256">
        <f t="shared" si="6"/>
        <v>0</v>
      </c>
      <c r="M19" s="161"/>
      <c r="N19" s="256">
        <f t="shared" si="7"/>
        <v>0</v>
      </c>
      <c r="O19" s="265"/>
      <c r="P19" s="87">
        <f t="shared" si="3"/>
        <v>0</v>
      </c>
      <c r="Q19" s="265"/>
      <c r="R19" s="87">
        <f t="shared" si="4"/>
        <v>0</v>
      </c>
    </row>
    <row r="20" spans="1:18" x14ac:dyDescent="0.25">
      <c r="A20" s="12"/>
      <c r="B20" s="89" t="s">
        <v>42</v>
      </c>
      <c r="C20" s="161"/>
      <c r="D20" s="256">
        <f t="shared" si="5"/>
        <v>0</v>
      </c>
      <c r="E20" s="161"/>
      <c r="F20" s="87">
        <f t="shared" si="0"/>
        <v>0</v>
      </c>
      <c r="G20" s="160"/>
      <c r="H20" s="256">
        <f t="shared" si="1"/>
        <v>0</v>
      </c>
      <c r="I20" s="160"/>
      <c r="J20" s="87">
        <f>ROUND(I20*J$34,4)</f>
        <v>0</v>
      </c>
      <c r="K20" s="259"/>
      <c r="L20" s="256">
        <f t="shared" si="6"/>
        <v>0</v>
      </c>
      <c r="M20" s="161"/>
      <c r="N20" s="256">
        <f t="shared" si="7"/>
        <v>0</v>
      </c>
      <c r="O20" s="161"/>
      <c r="P20" s="87">
        <f t="shared" si="3"/>
        <v>0</v>
      </c>
      <c r="Q20" s="161"/>
      <c r="R20" s="87">
        <f t="shared" si="4"/>
        <v>0</v>
      </c>
    </row>
    <row r="21" spans="1:18" ht="15.75" x14ac:dyDescent="0.25">
      <c r="A21" s="11"/>
      <c r="B21" s="89" t="s">
        <v>43</v>
      </c>
      <c r="C21" s="161"/>
      <c r="D21" s="256">
        <f t="shared" si="5"/>
        <v>0</v>
      </c>
      <c r="E21" s="161"/>
      <c r="F21" s="87">
        <f t="shared" si="0"/>
        <v>0</v>
      </c>
      <c r="G21" s="161"/>
      <c r="H21" s="256">
        <f t="shared" si="1"/>
        <v>0</v>
      </c>
      <c r="I21" s="161"/>
      <c r="J21" s="87">
        <f t="shared" si="2"/>
        <v>0</v>
      </c>
      <c r="K21" s="259"/>
      <c r="L21" s="256">
        <f t="shared" si="6"/>
        <v>0</v>
      </c>
      <c r="M21" s="161"/>
      <c r="N21" s="256">
        <f t="shared" si="7"/>
        <v>0</v>
      </c>
      <c r="O21" s="319"/>
      <c r="P21" s="87">
        <f t="shared" si="3"/>
        <v>0</v>
      </c>
      <c r="Q21" s="161"/>
      <c r="R21" s="87">
        <f t="shared" si="4"/>
        <v>0</v>
      </c>
    </row>
    <row r="22" spans="1:18" x14ac:dyDescent="0.25">
      <c r="A22" s="12"/>
      <c r="B22" s="89" t="s">
        <v>44</v>
      </c>
      <c r="C22" s="161"/>
      <c r="D22" s="256">
        <f t="shared" si="5"/>
        <v>0</v>
      </c>
      <c r="E22" s="161"/>
      <c r="F22" s="87">
        <f t="shared" si="0"/>
        <v>0</v>
      </c>
      <c r="G22" s="161"/>
      <c r="H22" s="256">
        <f t="shared" si="1"/>
        <v>0</v>
      </c>
      <c r="I22" s="161"/>
      <c r="J22" s="87">
        <f t="shared" si="2"/>
        <v>0</v>
      </c>
      <c r="K22" s="259"/>
      <c r="L22" s="256">
        <f t="shared" si="6"/>
        <v>0</v>
      </c>
      <c r="M22" s="161"/>
      <c r="N22" s="256">
        <f t="shared" si="7"/>
        <v>0</v>
      </c>
      <c r="O22" s="160"/>
      <c r="P22" s="87">
        <f>ROUND(O22*P$34,4)</f>
        <v>0</v>
      </c>
      <c r="Q22" s="161"/>
      <c r="R22" s="87">
        <f t="shared" si="4"/>
        <v>0</v>
      </c>
    </row>
    <row r="23" spans="1:18" ht="15.75" x14ac:dyDescent="0.25">
      <c r="A23" s="11"/>
      <c r="B23" s="89" t="s">
        <v>45</v>
      </c>
      <c r="C23" s="161"/>
      <c r="D23" s="256">
        <f t="shared" si="5"/>
        <v>0</v>
      </c>
      <c r="E23" s="161"/>
      <c r="F23" s="87">
        <f t="shared" si="0"/>
        <v>0</v>
      </c>
      <c r="G23" s="161"/>
      <c r="H23" s="256">
        <f t="shared" si="1"/>
        <v>0</v>
      </c>
      <c r="I23" s="161"/>
      <c r="J23" s="87">
        <f t="shared" si="2"/>
        <v>0</v>
      </c>
      <c r="K23" s="259"/>
      <c r="L23" s="256">
        <f t="shared" si="6"/>
        <v>0</v>
      </c>
      <c r="M23" s="161"/>
      <c r="N23" s="256">
        <f t="shared" si="7"/>
        <v>0</v>
      </c>
      <c r="O23" s="161"/>
      <c r="P23" s="87">
        <f t="shared" si="3"/>
        <v>0</v>
      </c>
      <c r="Q23" s="161"/>
      <c r="R23" s="87">
        <f t="shared" si="4"/>
        <v>0</v>
      </c>
    </row>
    <row r="24" spans="1:18" x14ac:dyDescent="0.25">
      <c r="A24" s="12"/>
      <c r="B24" s="89" t="s">
        <v>46</v>
      </c>
      <c r="C24" s="161"/>
      <c r="D24" s="256">
        <f t="shared" si="5"/>
        <v>0</v>
      </c>
      <c r="E24" s="160"/>
      <c r="F24" s="87">
        <f>ROUND(E24*F$34,4)</f>
        <v>0</v>
      </c>
      <c r="G24" s="161"/>
      <c r="H24" s="256">
        <f t="shared" si="1"/>
        <v>0</v>
      </c>
      <c r="I24" s="161"/>
      <c r="J24" s="87">
        <f t="shared" si="2"/>
        <v>0</v>
      </c>
      <c r="K24" s="259"/>
      <c r="L24" s="256">
        <f t="shared" si="6"/>
        <v>0</v>
      </c>
      <c r="M24" s="161"/>
      <c r="N24" s="256">
        <f t="shared" si="7"/>
        <v>0</v>
      </c>
      <c r="O24" s="161"/>
      <c r="P24" s="87">
        <f t="shared" si="3"/>
        <v>0</v>
      </c>
      <c r="Q24" s="161"/>
      <c r="R24" s="87">
        <f t="shared" si="4"/>
        <v>0</v>
      </c>
    </row>
    <row r="25" spans="1:18" ht="15.75" x14ac:dyDescent="0.25">
      <c r="A25" s="11"/>
      <c r="B25" s="89" t="s">
        <v>47</v>
      </c>
      <c r="C25" s="161"/>
      <c r="D25" s="256">
        <f t="shared" si="5"/>
        <v>0</v>
      </c>
      <c r="E25" s="161"/>
      <c r="F25" s="87">
        <f>ROUND(E25*F$34,4)</f>
        <v>0</v>
      </c>
      <c r="G25" s="161"/>
      <c r="H25" s="256">
        <f t="shared" si="1"/>
        <v>0</v>
      </c>
      <c r="I25" s="161"/>
      <c r="J25" s="87">
        <f t="shared" si="2"/>
        <v>0</v>
      </c>
      <c r="K25" s="259"/>
      <c r="L25" s="256">
        <f t="shared" si="6"/>
        <v>0</v>
      </c>
      <c r="M25" s="161"/>
      <c r="N25" s="256">
        <f t="shared" si="7"/>
        <v>0</v>
      </c>
      <c r="O25" s="161"/>
      <c r="P25" s="87">
        <f t="shared" si="3"/>
        <v>0</v>
      </c>
      <c r="Q25" s="161"/>
      <c r="R25" s="87">
        <f t="shared" si="4"/>
        <v>0</v>
      </c>
    </row>
    <row r="26" spans="1:18" x14ac:dyDescent="0.25">
      <c r="A26" s="12"/>
      <c r="B26" s="89" t="s">
        <v>48</v>
      </c>
      <c r="C26" s="161"/>
      <c r="D26" s="256">
        <f t="shared" si="5"/>
        <v>0</v>
      </c>
      <c r="E26" s="161"/>
      <c r="F26" s="87">
        <f>ROUND(E26*F$34,4)</f>
        <v>0</v>
      </c>
      <c r="G26" s="161"/>
      <c r="H26" s="256">
        <f t="shared" si="1"/>
        <v>0</v>
      </c>
      <c r="I26" s="161"/>
      <c r="J26" s="87">
        <f t="shared" si="2"/>
        <v>0</v>
      </c>
      <c r="K26" s="259"/>
      <c r="L26" s="256">
        <f t="shared" si="6"/>
        <v>0</v>
      </c>
      <c r="M26" s="161"/>
      <c r="N26" s="256">
        <f t="shared" si="7"/>
        <v>0</v>
      </c>
      <c r="O26" s="161"/>
      <c r="P26" s="87">
        <f t="shared" si="3"/>
        <v>0</v>
      </c>
      <c r="Q26" s="160"/>
      <c r="R26" s="87">
        <f>ROUND(Q26*R$34,4)</f>
        <v>0</v>
      </c>
    </row>
    <row r="27" spans="1:18" x14ac:dyDescent="0.25">
      <c r="A27" s="13"/>
      <c r="B27" s="90" t="s">
        <v>54</v>
      </c>
      <c r="C27" s="161"/>
      <c r="D27" s="256">
        <f t="shared" si="5"/>
        <v>0</v>
      </c>
      <c r="E27" s="160"/>
      <c r="F27" s="87">
        <f t="shared" ref="F27:F28" si="8">ROUND(E27*F$34,4)</f>
        <v>0</v>
      </c>
      <c r="G27" s="162"/>
      <c r="H27" s="256">
        <f t="shared" si="1"/>
        <v>0</v>
      </c>
      <c r="I27" s="162"/>
      <c r="J27" s="87">
        <f t="shared" si="2"/>
        <v>0</v>
      </c>
      <c r="K27" s="260"/>
      <c r="L27" s="256">
        <f t="shared" si="6"/>
        <v>0</v>
      </c>
      <c r="M27" s="162"/>
      <c r="N27" s="256">
        <f t="shared" si="7"/>
        <v>0</v>
      </c>
      <c r="O27" s="162"/>
      <c r="P27" s="87">
        <f t="shared" si="3"/>
        <v>0</v>
      </c>
      <c r="Q27" s="161"/>
      <c r="R27" s="87">
        <f>ROUND(Q27*R$34,4)</f>
        <v>0</v>
      </c>
    </row>
    <row r="28" spans="1:18" x14ac:dyDescent="0.25">
      <c r="A28" s="12"/>
      <c r="B28" s="89" t="s">
        <v>95</v>
      </c>
      <c r="C28" s="160"/>
      <c r="D28" s="256">
        <f t="shared" si="5"/>
        <v>0</v>
      </c>
      <c r="E28" s="265"/>
      <c r="F28" s="87">
        <f t="shared" si="8"/>
        <v>0</v>
      </c>
      <c r="G28" s="160"/>
      <c r="H28" s="256">
        <f t="shared" si="1"/>
        <v>0</v>
      </c>
      <c r="I28" s="160"/>
      <c r="J28" s="87">
        <f t="shared" si="2"/>
        <v>0</v>
      </c>
      <c r="K28" s="264"/>
      <c r="L28" s="256">
        <f t="shared" si="6"/>
        <v>0</v>
      </c>
      <c r="M28" s="318"/>
      <c r="N28" s="256">
        <f t="shared" si="7"/>
        <v>0</v>
      </c>
      <c r="O28" s="160"/>
      <c r="P28" s="87">
        <f>ROUND(O28*P$34,4)</f>
        <v>0</v>
      </c>
      <c r="Q28" s="161"/>
      <c r="R28" s="87">
        <f>ROUND(Q28*R$34,4)</f>
        <v>0</v>
      </c>
    </row>
    <row r="29" spans="1:18" x14ac:dyDescent="0.25">
      <c r="A29" s="12"/>
      <c r="B29" s="89" t="s">
        <v>326</v>
      </c>
      <c r="C29" s="160"/>
      <c r="D29" s="256">
        <f t="shared" ref="D29:D32" si="9">ROUND(C29*D$34,4)</f>
        <v>0</v>
      </c>
      <c r="E29" s="265"/>
      <c r="F29" s="87">
        <f t="shared" ref="F29:F32" si="10">ROUND(E29*F$34,4)</f>
        <v>0</v>
      </c>
      <c r="G29" s="160"/>
      <c r="H29" s="256">
        <f t="shared" si="1"/>
        <v>0</v>
      </c>
      <c r="I29" s="160"/>
      <c r="J29" s="87">
        <f t="shared" ref="J29:J32" si="11">ROUND(I29*J$34,4)</f>
        <v>0</v>
      </c>
      <c r="K29" s="264"/>
      <c r="L29" s="256">
        <f t="shared" ref="L29:L32" si="12">ROUND(K29*L$34,4)</f>
        <v>0</v>
      </c>
      <c r="M29" s="318"/>
      <c r="N29" s="256">
        <f t="shared" ref="N29:N32" si="13">ROUND(M29*N$34,4)</f>
        <v>0</v>
      </c>
      <c r="O29" s="160"/>
      <c r="P29" s="87">
        <f t="shared" ref="P29:P32" si="14">ROUND(O29*P$34,4)</f>
        <v>0</v>
      </c>
      <c r="Q29" s="161"/>
      <c r="R29" s="87">
        <f t="shared" ref="R29:R32" si="15">ROUND(Q29*R$34,4)</f>
        <v>0</v>
      </c>
    </row>
    <row r="30" spans="1:18" x14ac:dyDescent="0.25">
      <c r="A30" s="12"/>
      <c r="B30" s="89" t="s">
        <v>327</v>
      </c>
      <c r="C30" s="160"/>
      <c r="D30" s="256">
        <f t="shared" si="9"/>
        <v>0</v>
      </c>
      <c r="E30" s="265"/>
      <c r="F30" s="87">
        <f t="shared" si="10"/>
        <v>0</v>
      </c>
      <c r="G30" s="160"/>
      <c r="H30" s="256">
        <f t="shared" si="1"/>
        <v>0</v>
      </c>
      <c r="I30" s="160"/>
      <c r="J30" s="87">
        <f t="shared" si="11"/>
        <v>0</v>
      </c>
      <c r="K30" s="264"/>
      <c r="L30" s="256">
        <f t="shared" si="12"/>
        <v>0</v>
      </c>
      <c r="M30" s="318"/>
      <c r="N30" s="256">
        <f t="shared" si="13"/>
        <v>0</v>
      </c>
      <c r="O30" s="160"/>
      <c r="P30" s="87">
        <f t="shared" si="14"/>
        <v>0</v>
      </c>
      <c r="Q30" s="161"/>
      <c r="R30" s="87">
        <f t="shared" si="15"/>
        <v>0</v>
      </c>
    </row>
    <row r="31" spans="1:18" x14ac:dyDescent="0.25">
      <c r="A31" s="12"/>
      <c r="B31" s="89" t="s">
        <v>328</v>
      </c>
      <c r="C31" s="160"/>
      <c r="D31" s="256">
        <f t="shared" si="9"/>
        <v>0</v>
      </c>
      <c r="E31" s="326"/>
      <c r="F31" s="87">
        <f t="shared" si="10"/>
        <v>0</v>
      </c>
      <c r="G31" s="160"/>
      <c r="H31" s="256">
        <f t="shared" si="1"/>
        <v>0</v>
      </c>
      <c r="I31" s="160"/>
      <c r="J31" s="87">
        <f t="shared" si="11"/>
        <v>0</v>
      </c>
      <c r="K31" s="264"/>
      <c r="L31" s="256">
        <f t="shared" si="12"/>
        <v>0</v>
      </c>
      <c r="M31" s="318"/>
      <c r="N31" s="256">
        <f t="shared" si="13"/>
        <v>0</v>
      </c>
      <c r="O31" s="160"/>
      <c r="P31" s="87">
        <f t="shared" si="14"/>
        <v>0</v>
      </c>
      <c r="Q31" s="161"/>
      <c r="R31" s="87">
        <f t="shared" si="15"/>
        <v>0</v>
      </c>
    </row>
    <row r="32" spans="1:18" ht="15.75" thickBot="1" x14ac:dyDescent="0.3">
      <c r="A32" s="12"/>
      <c r="B32" s="89" t="s">
        <v>329</v>
      </c>
      <c r="C32" s="160"/>
      <c r="D32" s="256">
        <f t="shared" si="9"/>
        <v>0</v>
      </c>
      <c r="E32" s="266"/>
      <c r="F32" s="87">
        <f t="shared" si="10"/>
        <v>0</v>
      </c>
      <c r="G32" s="267"/>
      <c r="H32" s="256">
        <f t="shared" si="1"/>
        <v>0</v>
      </c>
      <c r="I32" s="267"/>
      <c r="J32" s="328">
        <f t="shared" si="11"/>
        <v>0</v>
      </c>
      <c r="K32" s="264"/>
      <c r="L32" s="256">
        <f t="shared" si="12"/>
        <v>0</v>
      </c>
      <c r="M32" s="318"/>
      <c r="N32" s="256">
        <f t="shared" si="13"/>
        <v>0</v>
      </c>
      <c r="O32" s="334"/>
      <c r="P32" s="328">
        <f t="shared" si="14"/>
        <v>0</v>
      </c>
      <c r="Q32" s="333"/>
      <c r="R32" s="328">
        <f t="shared" si="15"/>
        <v>0</v>
      </c>
    </row>
    <row r="33" spans="1:18" ht="16.5" thickBot="1" x14ac:dyDescent="0.3">
      <c r="A33" s="10"/>
      <c r="B33" s="7" t="s">
        <v>36</v>
      </c>
      <c r="C33" s="8">
        <f>SUM(C17:C28)</f>
        <v>0</v>
      </c>
      <c r="D33" s="54">
        <f>SUM(D17:D28)</f>
        <v>0</v>
      </c>
      <c r="E33" s="8">
        <f>SUM(E24:E27)</f>
        <v>0</v>
      </c>
      <c r="F33" s="54">
        <f>SUM(F24:F27)</f>
        <v>0</v>
      </c>
      <c r="G33" s="8">
        <f>SUM(G20:G28)</f>
        <v>0</v>
      </c>
      <c r="H33" s="54">
        <f>SUM(H20:H28)</f>
        <v>0</v>
      </c>
      <c r="I33" s="8">
        <f>SUM(I20:I28)</f>
        <v>0</v>
      </c>
      <c r="J33" s="54">
        <f>SUM(J20:J28)</f>
        <v>0</v>
      </c>
      <c r="K33" s="8">
        <f>SUM(K18:K28)</f>
        <v>0</v>
      </c>
      <c r="L33" s="317">
        <f>SUM(L18:L28)</f>
        <v>0</v>
      </c>
      <c r="M33" s="8">
        <f>SUM(M18:M28)</f>
        <v>0</v>
      </c>
      <c r="N33" s="317">
        <f>SUM(N18:N28)</f>
        <v>0</v>
      </c>
      <c r="O33" s="329">
        <f>SUM(O20:O28)</f>
        <v>0</v>
      </c>
      <c r="P33" s="330">
        <f>SUM(P20:P28)</f>
        <v>0</v>
      </c>
      <c r="Q33" s="331">
        <f>SUM(Q20:Q28)</f>
        <v>0</v>
      </c>
      <c r="R33" s="330">
        <f>SUM(R20:R28)</f>
        <v>0</v>
      </c>
    </row>
    <row r="34" spans="1:18" ht="15.75" x14ac:dyDescent="0.25">
      <c r="A34" s="10"/>
      <c r="B34" s="159"/>
      <c r="C34" s="148"/>
      <c r="D34" s="248">
        <f>'Rua 1'!I127</f>
        <v>0</v>
      </c>
      <c r="E34" s="249"/>
      <c r="F34" s="248">
        <f>'Rua 3'!I127</f>
        <v>0</v>
      </c>
      <c r="G34" s="248"/>
      <c r="H34" s="248">
        <f>'Rua 4'!I127</f>
        <v>0</v>
      </c>
      <c r="I34" s="249"/>
      <c r="J34" s="248">
        <f>'Rua 5'!I127</f>
        <v>0</v>
      </c>
      <c r="K34" s="249"/>
      <c r="L34" s="248">
        <f>'Rua 6'!I127</f>
        <v>0</v>
      </c>
      <c r="M34" s="248"/>
      <c r="N34" s="248">
        <f>'Rua 7'!I127</f>
        <v>0</v>
      </c>
      <c r="O34" s="249"/>
      <c r="P34" s="248">
        <f>'Rua Local 1'!I127</f>
        <v>0</v>
      </c>
      <c r="Q34" s="250"/>
      <c r="R34" s="251">
        <f>'Rua B'!I127</f>
        <v>0</v>
      </c>
    </row>
    <row r="35" spans="1:18" x14ac:dyDescent="0.25">
      <c r="A35" s="21"/>
      <c r="B35" s="20"/>
      <c r="C35" s="20"/>
      <c r="D35" s="252"/>
      <c r="E35" s="253"/>
      <c r="F35" s="253"/>
      <c r="G35" s="253"/>
      <c r="H35" s="253"/>
      <c r="I35" s="254"/>
      <c r="J35" s="252"/>
      <c r="K35" s="254"/>
      <c r="L35" s="252"/>
      <c r="M35" s="252"/>
      <c r="N35" s="252"/>
      <c r="O35" s="254"/>
      <c r="P35" s="252"/>
      <c r="Q35" s="255"/>
      <c r="R35" s="255"/>
    </row>
    <row r="36" spans="1:18" ht="15.75" x14ac:dyDescent="0.25">
      <c r="A36" s="14"/>
      <c r="B36" s="20"/>
      <c r="C36" s="157"/>
      <c r="D36" s="149" t="str">
        <f>TOTAL!G129</f>
        <v>Rio Grande, 31 de Agosto de 2018.</v>
      </c>
      <c r="E36" s="23"/>
      <c r="F36" s="23"/>
      <c r="G36" s="23"/>
      <c r="H36" s="23"/>
      <c r="I36" s="20"/>
      <c r="J36" s="20"/>
      <c r="K36" s="20"/>
      <c r="L36" s="20"/>
      <c r="M36" s="20"/>
      <c r="N36" s="20"/>
      <c r="O36" s="20"/>
      <c r="P36" s="20"/>
    </row>
    <row r="37" spans="1:18" ht="15.75" x14ac:dyDescent="0.25">
      <c r="A37" s="22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127"/>
      <c r="M37" s="127"/>
      <c r="N37" s="127"/>
      <c r="P37" s="126"/>
    </row>
    <row r="38" spans="1:18" x14ac:dyDescent="0.25">
      <c r="A38" s="23"/>
      <c r="J38" s="119"/>
      <c r="K38" s="119"/>
      <c r="L38" s="119"/>
      <c r="M38" s="119"/>
      <c r="N38" s="119"/>
    </row>
    <row r="39" spans="1:18" ht="15.75" x14ac:dyDescent="0.25">
      <c r="A39" s="24"/>
      <c r="F39" s="26"/>
      <c r="G39" s="26"/>
      <c r="H39" s="26"/>
      <c r="I39" s="74"/>
      <c r="O39" s="74"/>
      <c r="P39" s="74"/>
    </row>
    <row r="40" spans="1:18" ht="15.75" x14ac:dyDescent="0.25">
      <c r="B40" s="247" t="str">
        <f>TOTAL!F132</f>
        <v>Coordenadora de Projetos Eng.ª Suzel Magali Leite</v>
      </c>
      <c r="C40" s="128"/>
      <c r="D40" s="128"/>
      <c r="E40" s="27"/>
      <c r="F40" s="74"/>
      <c r="G40" s="74"/>
      <c r="H40" s="74"/>
      <c r="I40" s="74"/>
      <c r="J40" s="126"/>
      <c r="K40" s="126"/>
      <c r="L40" s="119"/>
      <c r="M40" s="119"/>
      <c r="N40" s="119"/>
      <c r="O40" s="74"/>
      <c r="P40" s="27"/>
    </row>
    <row r="41" spans="1:18" x14ac:dyDescent="0.25">
      <c r="A41" s="25"/>
      <c r="B41" s="25"/>
      <c r="E41" s="25"/>
      <c r="F41" s="25"/>
      <c r="G41" s="25"/>
      <c r="H41" s="25"/>
      <c r="J41" s="25"/>
      <c r="K41" s="25"/>
      <c r="L41" s="25"/>
      <c r="M41" s="25"/>
      <c r="N41" s="25"/>
      <c r="O41" s="25"/>
      <c r="P41" s="25"/>
    </row>
    <row r="42" spans="1:18" ht="15.75" x14ac:dyDescent="0.25">
      <c r="A42" s="74"/>
      <c r="B42" s="24"/>
      <c r="I42" s="141"/>
      <c r="K42" s="145"/>
      <c r="L42" s="122"/>
      <c r="M42" s="122"/>
      <c r="N42" s="122"/>
      <c r="O42" s="145"/>
      <c r="P42" s="122"/>
    </row>
    <row r="43" spans="1:18" ht="15.75" x14ac:dyDescent="0.25">
      <c r="A43" s="24"/>
      <c r="B43" s="562" t="str">
        <f>TOTAL!F135</f>
        <v>Eng.ª  Civil Bárbara Lothamer Peixe</v>
      </c>
      <c r="C43" s="563"/>
      <c r="D43" s="563"/>
      <c r="I43" s="143"/>
      <c r="K43" s="144"/>
      <c r="L43" s="122"/>
      <c r="M43" s="122"/>
      <c r="N43" s="122"/>
      <c r="O43" s="144"/>
      <c r="P43" s="122"/>
    </row>
    <row r="44" spans="1:18" ht="15.75" x14ac:dyDescent="0.25">
      <c r="A44" s="27"/>
      <c r="B44" s="27"/>
      <c r="E44" s="6"/>
      <c r="F44" s="6"/>
      <c r="G44" s="6"/>
      <c r="H44" s="6"/>
      <c r="I44" s="143"/>
      <c r="K44" s="144"/>
      <c r="L44" s="147"/>
      <c r="M44" s="147"/>
      <c r="N44" s="147"/>
      <c r="O44" s="144"/>
      <c r="P44" s="147"/>
    </row>
    <row r="45" spans="1:18" x14ac:dyDescent="0.25">
      <c r="A45" s="20"/>
      <c r="B45" s="20"/>
      <c r="E45" s="17"/>
      <c r="F45" s="17"/>
      <c r="G45" s="17"/>
      <c r="H45" s="17"/>
      <c r="I45" s="143"/>
      <c r="K45" s="144"/>
      <c r="L45" s="122"/>
      <c r="M45" s="122"/>
      <c r="N45" s="122"/>
      <c r="O45" s="144"/>
      <c r="P45" s="122"/>
    </row>
    <row r="46" spans="1:18" ht="15.75" x14ac:dyDescent="0.25">
      <c r="A46" s="16"/>
      <c r="B46" s="247" t="str">
        <f>TOTAL!F138</f>
        <v>Chefe de Gabinete GPPE Darlene Torrada Pereira</v>
      </c>
      <c r="C46" s="128"/>
      <c r="D46" s="128"/>
      <c r="E46" s="16"/>
      <c r="F46" s="16"/>
      <c r="G46" s="16"/>
      <c r="H46" s="16"/>
      <c r="I46" s="143"/>
      <c r="J46" s="16"/>
      <c r="K46" s="144"/>
      <c r="L46" s="122"/>
      <c r="M46" s="122"/>
      <c r="N46" s="122"/>
      <c r="O46" s="144"/>
      <c r="P46" s="122"/>
    </row>
    <row r="47" spans="1:18" x14ac:dyDescent="0.25">
      <c r="A47" s="16"/>
      <c r="B47" s="16"/>
      <c r="C47" s="16"/>
      <c r="D47" s="6"/>
      <c r="E47" s="16"/>
      <c r="F47" s="16"/>
      <c r="G47" s="16"/>
      <c r="H47" s="16"/>
      <c r="I47" s="143"/>
      <c r="J47" s="6"/>
      <c r="K47" s="144"/>
      <c r="L47" s="147"/>
      <c r="M47" s="147"/>
      <c r="N47" s="147"/>
      <c r="O47" s="144"/>
      <c r="P47" s="147"/>
    </row>
    <row r="48" spans="1:18" x14ac:dyDescent="0.25">
      <c r="A48" s="16"/>
      <c r="B48" s="16"/>
      <c r="C48" s="16"/>
      <c r="D48" s="6"/>
      <c r="E48" s="16"/>
      <c r="F48" s="18"/>
      <c r="G48" s="18"/>
      <c r="H48" s="18"/>
      <c r="I48" s="143"/>
      <c r="J48" s="6"/>
      <c r="K48" s="144"/>
      <c r="L48" s="147"/>
      <c r="M48" s="147"/>
      <c r="N48" s="147"/>
      <c r="O48" s="144"/>
      <c r="P48" s="147"/>
    </row>
    <row r="49" spans="1:16" x14ac:dyDescent="0.25">
      <c r="A49" s="16"/>
      <c r="B49" s="16"/>
      <c r="C49" s="16"/>
      <c r="D49" s="19"/>
      <c r="E49" s="16"/>
      <c r="F49" s="16"/>
      <c r="G49" s="16"/>
      <c r="H49" s="16"/>
      <c r="I49" s="143"/>
      <c r="J49" s="19"/>
      <c r="K49" s="144"/>
      <c r="L49" s="142"/>
      <c r="M49" s="142"/>
      <c r="N49" s="142"/>
      <c r="O49" s="144"/>
      <c r="P49" s="142"/>
    </row>
    <row r="50" spans="1:16" x14ac:dyDescent="0.25">
      <c r="A50" s="16"/>
      <c r="B50" s="16"/>
      <c r="C50" s="16"/>
      <c r="D50" s="16"/>
      <c r="E50" s="16"/>
      <c r="F50" s="16"/>
      <c r="G50" s="16"/>
      <c r="H50" s="16"/>
      <c r="I50" s="143"/>
      <c r="J50" s="16"/>
      <c r="K50" s="144"/>
      <c r="L50" s="122"/>
      <c r="M50" s="122"/>
      <c r="N50" s="122"/>
      <c r="O50" s="144"/>
      <c r="P50" s="122"/>
    </row>
    <row r="51" spans="1:16" x14ac:dyDescent="0.25">
      <c r="A51" s="16"/>
      <c r="B51" s="16"/>
      <c r="C51" s="16"/>
      <c r="D51" s="16"/>
      <c r="E51" s="16"/>
      <c r="F51" s="16"/>
      <c r="G51" s="16"/>
      <c r="H51" s="16"/>
      <c r="I51" s="143"/>
      <c r="J51" s="16"/>
      <c r="K51" s="144"/>
      <c r="L51" s="122"/>
      <c r="M51" s="122"/>
      <c r="N51" s="122"/>
      <c r="O51" s="144"/>
      <c r="P51" s="122"/>
    </row>
    <row r="52" spans="1:16" x14ac:dyDescent="0.25">
      <c r="A52" s="16"/>
      <c r="B52" s="16"/>
      <c r="C52" s="16"/>
      <c r="D52" s="16"/>
      <c r="E52" s="16"/>
      <c r="F52" s="16"/>
      <c r="G52" s="16"/>
      <c r="H52" s="16"/>
      <c r="I52" s="144"/>
      <c r="J52" s="16"/>
      <c r="K52" s="144"/>
      <c r="L52" s="122"/>
      <c r="M52" s="122"/>
      <c r="N52" s="122"/>
      <c r="O52" s="144"/>
      <c r="P52" s="122"/>
    </row>
    <row r="53" spans="1:16" x14ac:dyDescent="0.25">
      <c r="A53" s="16"/>
      <c r="B53" s="16"/>
      <c r="C53" s="16"/>
      <c r="D53" s="16"/>
      <c r="E53" s="16"/>
      <c r="F53" s="16"/>
      <c r="G53" s="16"/>
      <c r="H53" s="16"/>
      <c r="I53" s="144"/>
      <c r="J53" s="16"/>
      <c r="K53" s="145"/>
      <c r="L53" s="122"/>
      <c r="M53" s="122"/>
      <c r="N53" s="122"/>
      <c r="O53" s="145"/>
      <c r="P53" s="122"/>
    </row>
    <row r="54" spans="1:16" x14ac:dyDescent="0.25">
      <c r="A54" s="16"/>
      <c r="B54" s="16"/>
      <c r="C54" s="16"/>
      <c r="D54" s="16"/>
      <c r="E54" s="16"/>
      <c r="F54" s="16"/>
      <c r="G54" s="16"/>
      <c r="H54" s="16"/>
      <c r="I54" s="145"/>
      <c r="J54" s="16"/>
      <c r="K54" s="16"/>
      <c r="L54" s="16"/>
      <c r="M54" s="16"/>
      <c r="N54" s="16"/>
      <c r="O54" s="16"/>
      <c r="P54" s="16"/>
    </row>
    <row r="55" spans="1:16" x14ac:dyDescent="0.25">
      <c r="A55" s="16"/>
      <c r="B55" s="16"/>
      <c r="C55" s="16"/>
      <c r="D55" s="16"/>
      <c r="E55" s="16"/>
      <c r="F55" s="16"/>
      <c r="G55" s="16"/>
      <c r="H55" s="16"/>
      <c r="I55" s="119"/>
      <c r="J55" s="16"/>
      <c r="K55" s="16"/>
      <c r="L55" s="16"/>
      <c r="M55" s="16"/>
      <c r="N55" s="16"/>
      <c r="O55" s="16"/>
      <c r="P55" s="16"/>
    </row>
    <row r="56" spans="1:16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</row>
    <row r="57" spans="1:16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</row>
    <row r="58" spans="1:16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</row>
    <row r="59" spans="1:16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</row>
    <row r="60" spans="1:16" s="16" customFormat="1" x14ac:dyDescent="0.25"/>
    <row r="61" spans="1:16" s="16" customFormat="1" x14ac:dyDescent="0.25"/>
    <row r="62" spans="1:16" s="16" customFormat="1" x14ac:dyDescent="0.25"/>
    <row r="63" spans="1:16" s="16" customFormat="1" x14ac:dyDescent="0.25"/>
    <row r="64" spans="1:16" s="16" customFormat="1" x14ac:dyDescent="0.25"/>
    <row r="65" spans="1:1" s="16" customFormat="1" x14ac:dyDescent="0.25"/>
    <row r="66" spans="1:1" s="16" customFormat="1" x14ac:dyDescent="0.25"/>
    <row r="67" spans="1:1" x14ac:dyDescent="0.25">
      <c r="A67" s="16"/>
    </row>
    <row r="68" spans="1:1" x14ac:dyDescent="0.25">
      <c r="A68" s="16"/>
    </row>
  </sheetData>
  <mergeCells count="11">
    <mergeCell ref="B14:R14"/>
    <mergeCell ref="I15:J15"/>
    <mergeCell ref="K15:L15"/>
    <mergeCell ref="O15:P15"/>
    <mergeCell ref="B43:D43"/>
    <mergeCell ref="Q15:R15"/>
    <mergeCell ref="B15:B16"/>
    <mergeCell ref="C15:D15"/>
    <mergeCell ref="E15:F15"/>
    <mergeCell ref="G15:H15"/>
    <mergeCell ref="M15:N15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46" fitToHeight="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3"/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81"/>
  <sheetViews>
    <sheetView topLeftCell="E68" zoomScale="90" zoomScaleNormal="90" zoomScaleSheetLayoutView="120" workbookViewId="0">
      <selection activeCell="R72" sqref="R72"/>
    </sheetView>
  </sheetViews>
  <sheetFormatPr defaultRowHeight="12.75" x14ac:dyDescent="0.2"/>
  <cols>
    <col min="1" max="1" width="9.140625" style="28"/>
    <col min="2" max="2" width="7" style="28" customWidth="1"/>
    <col min="3" max="3" width="58.28515625" style="28" customWidth="1"/>
    <col min="4" max="4" width="21" style="28" customWidth="1"/>
    <col min="5" max="5" width="7.7109375" style="28" customWidth="1"/>
    <col min="6" max="6" width="12.42578125" style="28" customWidth="1"/>
    <col min="7" max="7" width="12.5703125" style="28" customWidth="1"/>
    <col min="8" max="8" width="15" style="28" customWidth="1"/>
    <col min="9" max="9" width="18.85546875" style="28" customWidth="1"/>
    <col min="10" max="10" width="9.140625" style="28"/>
    <col min="11" max="11" width="22.5703125" style="28" customWidth="1"/>
    <col min="12" max="15" width="9.140625" style="28"/>
    <col min="16" max="16" width="31.140625" style="28" customWidth="1"/>
    <col min="17" max="18" width="9.140625" style="28"/>
    <col min="19" max="19" width="29" style="28" customWidth="1"/>
    <col min="20" max="16384" width="9.140625" style="28"/>
  </cols>
  <sheetData>
    <row r="1" spans="2:12" x14ac:dyDescent="0.2">
      <c r="B1" s="468" t="s">
        <v>49</v>
      </c>
      <c r="C1" s="469"/>
      <c r="D1" s="469"/>
      <c r="E1" s="469"/>
      <c r="F1" s="469"/>
      <c r="G1" s="469"/>
      <c r="H1" s="469"/>
      <c r="I1" s="470"/>
    </row>
    <row r="2" spans="2:12" x14ac:dyDescent="0.2">
      <c r="B2" s="471" t="s">
        <v>0</v>
      </c>
      <c r="C2" s="472"/>
      <c r="D2" s="472"/>
      <c r="E2" s="472"/>
      <c r="F2" s="472"/>
      <c r="G2" s="472"/>
      <c r="H2" s="472"/>
      <c r="I2" s="473"/>
      <c r="K2" s="28" t="s">
        <v>282</v>
      </c>
    </row>
    <row r="3" spans="2:12" ht="15.75" customHeight="1" thickBot="1" x14ac:dyDescent="0.25">
      <c r="B3" s="474" t="s">
        <v>217</v>
      </c>
      <c r="C3" s="475"/>
      <c r="D3" s="475"/>
      <c r="E3" s="475"/>
      <c r="F3" s="475"/>
      <c r="G3" s="475"/>
      <c r="H3" s="475"/>
      <c r="I3" s="476"/>
      <c r="K3" s="428" t="s">
        <v>339</v>
      </c>
    </row>
    <row r="4" spans="2:12" ht="15.75" customHeight="1" x14ac:dyDescent="0.2">
      <c r="B4" s="477" t="s">
        <v>281</v>
      </c>
      <c r="C4" s="478"/>
      <c r="D4" s="478"/>
      <c r="E4" s="478"/>
      <c r="F4" s="478"/>
      <c r="G4" s="478"/>
      <c r="H4" s="478"/>
      <c r="I4" s="479"/>
    </row>
    <row r="5" spans="2:12" ht="5.25" customHeight="1" thickBot="1" x14ac:dyDescent="0.25">
      <c r="B5" s="480"/>
      <c r="C5" s="481"/>
      <c r="D5" s="481"/>
      <c r="E5" s="481"/>
      <c r="F5" s="481"/>
      <c r="G5" s="481"/>
      <c r="H5" s="481"/>
      <c r="I5" s="482"/>
    </row>
    <row r="6" spans="2:12" ht="12.75" customHeight="1" x14ac:dyDescent="0.2">
      <c r="B6" s="483" t="s">
        <v>1</v>
      </c>
      <c r="C6" s="485" t="s">
        <v>96</v>
      </c>
      <c r="D6" s="487" t="s">
        <v>104</v>
      </c>
      <c r="E6" s="483" t="s">
        <v>2</v>
      </c>
      <c r="F6" s="483" t="s">
        <v>3</v>
      </c>
      <c r="G6" s="489" t="s">
        <v>4</v>
      </c>
      <c r="H6" s="490" t="s">
        <v>51</v>
      </c>
      <c r="I6" s="487" t="s">
        <v>50</v>
      </c>
      <c r="K6" s="163"/>
      <c r="L6" s="147"/>
    </row>
    <row r="7" spans="2:12" ht="15.75" customHeight="1" thickBot="1" x14ac:dyDescent="0.25">
      <c r="B7" s="484"/>
      <c r="C7" s="486"/>
      <c r="D7" s="488"/>
      <c r="E7" s="484"/>
      <c r="F7" s="484"/>
      <c r="G7" s="484"/>
      <c r="H7" s="488"/>
      <c r="I7" s="488"/>
      <c r="K7" s="491"/>
      <c r="L7" s="147"/>
    </row>
    <row r="8" spans="2:12" ht="15.75" thickBot="1" x14ac:dyDescent="0.3">
      <c r="B8" s="78" t="s">
        <v>5</v>
      </c>
      <c r="C8" s="79" t="s">
        <v>119</v>
      </c>
      <c r="D8" s="79"/>
      <c r="E8" s="79"/>
      <c r="F8" s="79"/>
      <c r="G8" s="79"/>
      <c r="H8" s="79"/>
      <c r="I8" s="80"/>
      <c r="K8" s="491"/>
      <c r="L8" s="147"/>
    </row>
    <row r="9" spans="2:12" ht="14.25" x14ac:dyDescent="0.2">
      <c r="B9" s="29" t="s">
        <v>6</v>
      </c>
      <c r="C9" s="30" t="s">
        <v>229</v>
      </c>
      <c r="D9" s="31" t="str">
        <f>TOTAL!D9</f>
        <v>INS 10775</v>
      </c>
      <c r="E9" s="32" t="s">
        <v>52</v>
      </c>
      <c r="F9" s="94">
        <v>0</v>
      </c>
      <c r="G9" s="94">
        <f>TOTAL!G9</f>
        <v>450</v>
      </c>
      <c r="H9" s="86"/>
      <c r="I9" s="77"/>
      <c r="K9" s="129"/>
      <c r="L9" s="147"/>
    </row>
    <row r="10" spans="2:12" ht="14.25" x14ac:dyDescent="0.2">
      <c r="B10" s="29" t="s">
        <v>7</v>
      </c>
      <c r="C10" s="30" t="s">
        <v>228</v>
      </c>
      <c r="D10" s="31" t="str">
        <f>TOTAL!D10</f>
        <v>INS 10776</v>
      </c>
      <c r="E10" s="32" t="s">
        <v>52</v>
      </c>
      <c r="F10" s="94">
        <v>0</v>
      </c>
      <c r="G10" s="94">
        <f>TOTAL!G10</f>
        <v>351.56</v>
      </c>
      <c r="H10" s="86"/>
      <c r="I10" s="77"/>
      <c r="K10" s="129"/>
      <c r="L10" s="147"/>
    </row>
    <row r="11" spans="2:12" ht="14.25" x14ac:dyDescent="0.2">
      <c r="B11" s="29" t="s">
        <v>9</v>
      </c>
      <c r="C11" s="30" t="s">
        <v>321</v>
      </c>
      <c r="D11" s="31" t="str">
        <f>TOTAL!D11</f>
        <v>PLEO 327</v>
      </c>
      <c r="E11" s="32" t="s">
        <v>52</v>
      </c>
      <c r="F11" s="94">
        <v>0</v>
      </c>
      <c r="G11" s="94">
        <f>TOTAL!G11</f>
        <v>21020.02</v>
      </c>
      <c r="H11" s="86"/>
      <c r="I11" s="77"/>
      <c r="K11" s="129"/>
      <c r="L11" s="147"/>
    </row>
    <row r="12" spans="2:12" ht="14.25" x14ac:dyDescent="0.2">
      <c r="B12" s="29" t="s">
        <v>11</v>
      </c>
      <c r="C12" s="30" t="s">
        <v>232</v>
      </c>
      <c r="D12" s="31" t="str">
        <f>TOTAL!D12</f>
        <v>PLEO 325</v>
      </c>
      <c r="E12" s="32" t="s">
        <v>30</v>
      </c>
      <c r="F12" s="94">
        <v>0</v>
      </c>
      <c r="G12" s="94">
        <f>TOTAL!G12</f>
        <v>14744.34</v>
      </c>
      <c r="H12" s="86"/>
      <c r="I12" s="77"/>
      <c r="K12" s="129"/>
      <c r="L12" s="147"/>
    </row>
    <row r="13" spans="2:12" ht="14.25" x14ac:dyDescent="0.2">
      <c r="B13" s="29" t="s">
        <v>12</v>
      </c>
      <c r="C13" s="84" t="s">
        <v>14</v>
      </c>
      <c r="D13" s="31" t="str">
        <f>TOTAL!D13</f>
        <v>74209/001</v>
      </c>
      <c r="E13" s="202" t="s">
        <v>16</v>
      </c>
      <c r="F13" s="94">
        <v>0</v>
      </c>
      <c r="G13" s="94">
        <f>TOTAL!G13</f>
        <v>303.89999999999998</v>
      </c>
      <c r="H13" s="86"/>
      <c r="I13" s="77"/>
      <c r="K13" s="129"/>
      <c r="L13" s="147"/>
    </row>
    <row r="14" spans="2:12" ht="14.25" x14ac:dyDescent="0.2">
      <c r="B14" s="29" t="s">
        <v>231</v>
      </c>
      <c r="C14" s="84" t="s">
        <v>8</v>
      </c>
      <c r="D14" s="31" t="str">
        <f>TOTAL!D14</f>
        <v>PLEO  25101</v>
      </c>
      <c r="E14" s="202" t="s">
        <v>18</v>
      </c>
      <c r="F14" s="94">
        <v>0</v>
      </c>
      <c r="G14" s="94">
        <f>TOTAL!G14</f>
        <v>702</v>
      </c>
      <c r="H14" s="86"/>
      <c r="I14" s="77"/>
      <c r="K14" s="129"/>
      <c r="L14" s="147"/>
    </row>
    <row r="15" spans="2:12" ht="14.25" x14ac:dyDescent="0.2">
      <c r="B15" s="29" t="s">
        <v>233</v>
      </c>
      <c r="C15" s="84" t="s">
        <v>10</v>
      </c>
      <c r="D15" s="31">
        <f>TOTAL!D15</f>
        <v>41598</v>
      </c>
      <c r="E15" s="202" t="s">
        <v>30</v>
      </c>
      <c r="F15" s="94">
        <v>0</v>
      </c>
      <c r="G15" s="94">
        <f>TOTAL!G15</f>
        <v>1320.19</v>
      </c>
      <c r="H15" s="86"/>
      <c r="I15" s="77"/>
      <c r="K15" s="129"/>
      <c r="L15" s="147"/>
    </row>
    <row r="16" spans="2:12" ht="14.25" x14ac:dyDescent="0.2">
      <c r="B16" s="29" t="s">
        <v>322</v>
      </c>
      <c r="C16" s="84" t="s">
        <v>13</v>
      </c>
      <c r="D16" s="31" t="str">
        <f>TOTAL!D16</f>
        <v>74221/001</v>
      </c>
      <c r="E16" s="202" t="s">
        <v>17</v>
      </c>
      <c r="F16" s="94">
        <v>1150</v>
      </c>
      <c r="G16" s="94">
        <f>TOTAL!G16</f>
        <v>2.29</v>
      </c>
      <c r="H16" s="86"/>
      <c r="I16" s="77"/>
      <c r="K16" s="129"/>
      <c r="L16" s="147"/>
    </row>
    <row r="17" spans="2:12" ht="14.25" x14ac:dyDescent="0.2">
      <c r="B17" s="34" t="s">
        <v>323</v>
      </c>
      <c r="C17" s="323" t="s">
        <v>324</v>
      </c>
      <c r="D17" s="31" t="str">
        <f>TOTAL!D17</f>
        <v>PLEO 518903</v>
      </c>
      <c r="E17" s="202" t="s">
        <v>17</v>
      </c>
      <c r="F17" s="324">
        <f>F16</f>
        <v>1150</v>
      </c>
      <c r="G17" s="94">
        <f>TOTAL!G17</f>
        <v>1.31</v>
      </c>
      <c r="H17" s="86"/>
      <c r="I17" s="77"/>
      <c r="K17" s="129"/>
      <c r="L17" s="147"/>
    </row>
    <row r="18" spans="2:12" ht="15.75" customHeight="1" thickBot="1" x14ac:dyDescent="0.3">
      <c r="B18" s="492" t="s">
        <v>19</v>
      </c>
      <c r="C18" s="493"/>
      <c r="D18" s="493"/>
      <c r="E18" s="493"/>
      <c r="F18" s="493"/>
      <c r="G18" s="493"/>
      <c r="H18" s="494"/>
      <c r="I18" s="37">
        <f>SUM(I9:I17)</f>
        <v>0</v>
      </c>
      <c r="K18" s="129"/>
      <c r="L18" s="147"/>
    </row>
    <row r="19" spans="2:12" ht="15.75" thickBot="1" x14ac:dyDescent="0.3">
      <c r="B19" s="78" t="s">
        <v>15</v>
      </c>
      <c r="C19" s="79" t="s">
        <v>120</v>
      </c>
      <c r="D19" s="79"/>
      <c r="E19" s="79"/>
      <c r="F19" s="79"/>
      <c r="G19" s="79"/>
      <c r="H19" s="79"/>
      <c r="I19" s="80"/>
      <c r="K19" s="129"/>
      <c r="L19" s="147"/>
    </row>
    <row r="20" spans="2:12" ht="15" x14ac:dyDescent="0.25">
      <c r="B20" s="69" t="s">
        <v>20</v>
      </c>
      <c r="C20" s="495" t="s">
        <v>108</v>
      </c>
      <c r="D20" s="496"/>
      <c r="E20" s="496"/>
      <c r="F20" s="496"/>
      <c r="G20" s="496"/>
      <c r="H20" s="496"/>
      <c r="I20" s="497"/>
      <c r="K20" s="129"/>
      <c r="L20" s="147"/>
    </row>
    <row r="21" spans="2:12" ht="16.5" customHeight="1" x14ac:dyDescent="0.2">
      <c r="B21" s="71" t="s">
        <v>22</v>
      </c>
      <c r="C21" s="92" t="s">
        <v>136</v>
      </c>
      <c r="D21" s="189">
        <f>TOTAL!D21</f>
        <v>78472</v>
      </c>
      <c r="E21" s="189" t="s">
        <v>16</v>
      </c>
      <c r="F21" s="94">
        <f>F32</f>
        <v>12220</v>
      </c>
      <c r="G21" s="94">
        <f>TOTAL!G21</f>
        <v>0.34</v>
      </c>
      <c r="H21" s="86"/>
      <c r="I21" s="77"/>
      <c r="K21" s="129"/>
      <c r="L21" s="147"/>
    </row>
    <row r="22" spans="2:12" ht="15" x14ac:dyDescent="0.25">
      <c r="B22" s="41" t="s">
        <v>26</v>
      </c>
      <c r="C22" s="42" t="s">
        <v>55</v>
      </c>
      <c r="D22" s="189"/>
      <c r="E22" s="107"/>
      <c r="F22" s="174"/>
      <c r="G22" s="94"/>
      <c r="H22" s="86"/>
      <c r="I22" s="178"/>
      <c r="K22" s="129"/>
      <c r="L22" s="147"/>
    </row>
    <row r="23" spans="2:12" ht="14.25" x14ac:dyDescent="0.2">
      <c r="B23" s="34" t="s">
        <v>27</v>
      </c>
      <c r="C23" s="66" t="s">
        <v>107</v>
      </c>
      <c r="D23" s="189" t="str">
        <f>TOTAL!D23</f>
        <v>74205/001</v>
      </c>
      <c r="E23" s="130" t="s">
        <v>29</v>
      </c>
      <c r="F23" s="94">
        <v>1100</v>
      </c>
      <c r="G23" s="94">
        <f>TOTAL!G23</f>
        <v>1.41</v>
      </c>
      <c r="H23" s="86"/>
      <c r="I23" s="77"/>
      <c r="K23" s="5"/>
    </row>
    <row r="24" spans="2:12" ht="15.75" customHeight="1" x14ac:dyDescent="0.2">
      <c r="B24" s="59" t="s">
        <v>109</v>
      </c>
      <c r="C24" s="92" t="s">
        <v>93</v>
      </c>
      <c r="D24" s="189">
        <f>TOTAL!D24</f>
        <v>95875</v>
      </c>
      <c r="E24" s="189" t="s">
        <v>91</v>
      </c>
      <c r="F24" s="94">
        <f>ROUNDUP((((F25*0.15))*5.8),0)</f>
        <v>10632</v>
      </c>
      <c r="G24" s="94">
        <f>TOTAL!G24</f>
        <v>1.07</v>
      </c>
      <c r="H24" s="86"/>
      <c r="I24" s="77"/>
      <c r="K24" s="307" t="s">
        <v>292</v>
      </c>
    </row>
    <row r="25" spans="2:12" ht="14.25" x14ac:dyDescent="0.2">
      <c r="B25" s="34" t="s">
        <v>110</v>
      </c>
      <c r="C25" s="172" t="s">
        <v>56</v>
      </c>
      <c r="D25" s="189">
        <f>TOTAL!D25</f>
        <v>72961</v>
      </c>
      <c r="E25" s="203" t="s">
        <v>16</v>
      </c>
      <c r="F25" s="94">
        <f>F32</f>
        <v>12220</v>
      </c>
      <c r="G25" s="94">
        <f>TOTAL!G25</f>
        <v>1.22</v>
      </c>
      <c r="H25" s="86"/>
      <c r="I25" s="77"/>
      <c r="J25" s="9"/>
      <c r="K25" s="5"/>
    </row>
    <row r="26" spans="2:12" ht="14.25" x14ac:dyDescent="0.2">
      <c r="B26" s="59" t="s">
        <v>111</v>
      </c>
      <c r="C26" s="170" t="s">
        <v>163</v>
      </c>
      <c r="D26" s="189">
        <f>TOTAL!D26</f>
        <v>79482</v>
      </c>
      <c r="E26" s="130" t="s">
        <v>29</v>
      </c>
      <c r="F26" s="94">
        <v>1110</v>
      </c>
      <c r="G26" s="94">
        <f>TOTAL!G26</f>
        <v>63.6</v>
      </c>
      <c r="H26" s="86"/>
      <c r="I26" s="77"/>
      <c r="J26" s="9"/>
      <c r="K26" s="5"/>
    </row>
    <row r="27" spans="2:12" ht="14.25" x14ac:dyDescent="0.2">
      <c r="B27" s="59" t="s">
        <v>112</v>
      </c>
      <c r="C27" s="170" t="s">
        <v>205</v>
      </c>
      <c r="D27" s="189" t="str">
        <f>TOTAL!D27</f>
        <v>PLEO 592047</v>
      </c>
      <c r="E27" s="130" t="s">
        <v>29</v>
      </c>
      <c r="F27" s="108">
        <v>3054</v>
      </c>
      <c r="G27" s="94">
        <f>TOTAL!G27</f>
        <v>84.87</v>
      </c>
      <c r="H27" s="86"/>
      <c r="I27" s="77"/>
      <c r="J27" s="9"/>
      <c r="K27" s="5"/>
    </row>
    <row r="28" spans="2:12" ht="14.25" x14ac:dyDescent="0.2">
      <c r="B28" s="59" t="s">
        <v>165</v>
      </c>
      <c r="C28" s="226" t="s">
        <v>221</v>
      </c>
      <c r="D28" s="189">
        <f>TOTAL!D28</f>
        <v>93590</v>
      </c>
      <c r="E28" s="189" t="s">
        <v>91</v>
      </c>
      <c r="F28" s="108">
        <f>ROUNDUP((F27*72),0)</f>
        <v>219888</v>
      </c>
      <c r="G28" s="94">
        <f>TOTAL!G28</f>
        <v>0.76</v>
      </c>
      <c r="H28" s="86"/>
      <c r="I28" s="77"/>
      <c r="J28" s="9"/>
      <c r="K28" s="218" t="s">
        <v>222</v>
      </c>
    </row>
    <row r="29" spans="2:12" ht="14.25" x14ac:dyDescent="0.2">
      <c r="B29" s="59" t="s">
        <v>215</v>
      </c>
      <c r="C29" s="170" t="s">
        <v>166</v>
      </c>
      <c r="D29" s="189">
        <f>TOTAL!D29</f>
        <v>96396</v>
      </c>
      <c r="E29" s="130" t="s">
        <v>29</v>
      </c>
      <c r="F29" s="108">
        <v>3054</v>
      </c>
      <c r="G29" s="94">
        <f>TOTAL!G29</f>
        <v>84.3</v>
      </c>
      <c r="H29" s="86"/>
      <c r="I29" s="77"/>
      <c r="J29" s="9"/>
      <c r="K29" s="5"/>
    </row>
    <row r="30" spans="2:12" ht="14.25" x14ac:dyDescent="0.2">
      <c r="B30" s="59" t="s">
        <v>220</v>
      </c>
      <c r="C30" s="226" t="s">
        <v>216</v>
      </c>
      <c r="D30" s="189">
        <f>TOTAL!D30</f>
        <v>83356</v>
      </c>
      <c r="E30" s="189" t="s">
        <v>91</v>
      </c>
      <c r="F30" s="174">
        <f>ROUNDUP((F29*78),0)</f>
        <v>238212</v>
      </c>
      <c r="G30" s="94">
        <f>TOTAL!G30</f>
        <v>0.75</v>
      </c>
      <c r="H30" s="86"/>
      <c r="I30" s="77"/>
      <c r="J30" s="9"/>
      <c r="K30" s="218" t="s">
        <v>224</v>
      </c>
    </row>
    <row r="31" spans="2:12" s="9" customFormat="1" ht="15" x14ac:dyDescent="0.25">
      <c r="B31" s="55" t="s">
        <v>28</v>
      </c>
      <c r="C31" s="56" t="s">
        <v>57</v>
      </c>
      <c r="D31" s="189"/>
      <c r="E31" s="204"/>
      <c r="F31" s="174"/>
      <c r="G31" s="94"/>
      <c r="H31" s="94"/>
      <c r="I31" s="176"/>
      <c r="K31" s="57"/>
    </row>
    <row r="32" spans="2:12" ht="42.75" x14ac:dyDescent="0.2">
      <c r="B32" s="59" t="s">
        <v>59</v>
      </c>
      <c r="C32" s="166" t="s">
        <v>167</v>
      </c>
      <c r="D32" s="189">
        <f>TOTAL!D32</f>
        <v>92405</v>
      </c>
      <c r="E32" s="131" t="s">
        <v>16</v>
      </c>
      <c r="F32" s="108">
        <v>12220</v>
      </c>
      <c r="G32" s="94">
        <f>TOTAL!G32</f>
        <v>45.79</v>
      </c>
      <c r="H32" s="86"/>
      <c r="I32" s="77"/>
      <c r="J32" s="214"/>
      <c r="K32" s="154"/>
    </row>
    <row r="33" spans="2:11" ht="15" x14ac:dyDescent="0.25">
      <c r="B33" s="55" t="s">
        <v>113</v>
      </c>
      <c r="C33" s="56" t="s">
        <v>209</v>
      </c>
      <c r="D33" s="189"/>
      <c r="E33" s="131"/>
      <c r="F33" s="215"/>
      <c r="G33" s="94"/>
      <c r="H33" s="86"/>
      <c r="I33" s="77"/>
      <c r="J33" s="214"/>
      <c r="K33" s="154"/>
    </row>
    <row r="34" spans="2:11" ht="14.25" x14ac:dyDescent="0.2">
      <c r="B34" s="59" t="s">
        <v>114</v>
      </c>
      <c r="C34" s="225" t="s">
        <v>210</v>
      </c>
      <c r="D34" s="189">
        <f>TOTAL!D34</f>
        <v>96401</v>
      </c>
      <c r="E34" s="131" t="s">
        <v>16</v>
      </c>
      <c r="F34" s="215">
        <v>0</v>
      </c>
      <c r="G34" s="94">
        <f>TOTAL!G34</f>
        <v>4.42</v>
      </c>
      <c r="H34" s="86"/>
      <c r="I34" s="77"/>
      <c r="J34" s="214"/>
      <c r="K34" s="154"/>
    </row>
    <row r="35" spans="2:11" ht="28.5" x14ac:dyDescent="0.2">
      <c r="B35" s="59" t="s">
        <v>115</v>
      </c>
      <c r="C35" s="225" t="s">
        <v>227</v>
      </c>
      <c r="D35" s="189">
        <f>TOTAL!D35</f>
        <v>95998</v>
      </c>
      <c r="E35" s="131" t="s">
        <v>29</v>
      </c>
      <c r="F35" s="215">
        <v>0</v>
      </c>
      <c r="G35" s="94">
        <f>TOTAL!G35</f>
        <v>884.46</v>
      </c>
      <c r="H35" s="86"/>
      <c r="I35" s="77"/>
      <c r="J35" s="214"/>
      <c r="K35" s="154"/>
    </row>
    <row r="36" spans="2:11" ht="42.75" x14ac:dyDescent="0.2">
      <c r="B36" s="59" t="s">
        <v>207</v>
      </c>
      <c r="C36" s="225" t="s">
        <v>226</v>
      </c>
      <c r="D36" s="189">
        <f>TOTAL!D36</f>
        <v>95990</v>
      </c>
      <c r="E36" s="242" t="s">
        <v>29</v>
      </c>
      <c r="F36" s="215">
        <v>0</v>
      </c>
      <c r="G36" s="94">
        <f>TOTAL!G36</f>
        <v>993.12</v>
      </c>
      <c r="H36" s="86"/>
      <c r="I36" s="77"/>
      <c r="J36" s="214"/>
      <c r="K36" s="154"/>
    </row>
    <row r="37" spans="2:11" ht="14.25" x14ac:dyDescent="0.2">
      <c r="B37" s="59" t="s">
        <v>225</v>
      </c>
      <c r="C37" s="225" t="s">
        <v>188</v>
      </c>
      <c r="D37" s="189">
        <f>TOTAL!D37</f>
        <v>93590</v>
      </c>
      <c r="E37" s="68" t="s">
        <v>91</v>
      </c>
      <c r="F37" s="215">
        <f>ROUNDUP((F36*78),0)</f>
        <v>0</v>
      </c>
      <c r="G37" s="94">
        <f>TOTAL!G37</f>
        <v>0.76</v>
      </c>
      <c r="H37" s="86"/>
      <c r="I37" s="77"/>
      <c r="J37" s="214"/>
      <c r="K37" s="218" t="s">
        <v>223</v>
      </c>
    </row>
    <row r="38" spans="2:11" ht="15" x14ac:dyDescent="0.25">
      <c r="B38" s="43" t="s">
        <v>155</v>
      </c>
      <c r="C38" s="38" t="s">
        <v>58</v>
      </c>
      <c r="D38" s="189"/>
      <c r="E38" s="155"/>
      <c r="F38" s="215"/>
      <c r="G38" s="94"/>
      <c r="H38" s="86"/>
      <c r="I38" s="176"/>
      <c r="K38" s="5"/>
    </row>
    <row r="39" spans="2:11" ht="27.75" customHeight="1" x14ac:dyDescent="0.2">
      <c r="B39" s="59" t="s">
        <v>157</v>
      </c>
      <c r="C39" s="65" t="s">
        <v>168</v>
      </c>
      <c r="D39" s="189">
        <f>TOTAL!D39</f>
        <v>94273</v>
      </c>
      <c r="E39" s="131" t="s">
        <v>17</v>
      </c>
      <c r="F39" s="94">
        <v>2045</v>
      </c>
      <c r="G39" s="94">
        <f>TOTAL!G39</f>
        <v>34.659999999999997</v>
      </c>
      <c r="H39" s="86"/>
      <c r="I39" s="77"/>
      <c r="K39" s="5"/>
    </row>
    <row r="40" spans="2:11" ht="27.75" customHeight="1" x14ac:dyDescent="0.2">
      <c r="B40" s="59" t="s">
        <v>158</v>
      </c>
      <c r="C40" s="65" t="s">
        <v>219</v>
      </c>
      <c r="D40" s="189">
        <f>TOTAL!D40</f>
        <v>94275</v>
      </c>
      <c r="E40" s="131" t="s">
        <v>17</v>
      </c>
      <c r="F40" s="94">
        <v>940</v>
      </c>
      <c r="G40" s="94">
        <f>TOTAL!G40</f>
        <v>33.17</v>
      </c>
      <c r="H40" s="86"/>
      <c r="I40" s="77"/>
      <c r="K40" s="5"/>
    </row>
    <row r="41" spans="2:11" ht="28.5" x14ac:dyDescent="0.2">
      <c r="B41" s="59" t="s">
        <v>159</v>
      </c>
      <c r="C41" s="65" t="s">
        <v>105</v>
      </c>
      <c r="D41" s="189" t="str">
        <f>TOTAL!D41</f>
        <v>PLEO 000321</v>
      </c>
      <c r="E41" s="60" t="s">
        <v>17</v>
      </c>
      <c r="F41" s="94">
        <f>F39+F40</f>
        <v>2985</v>
      </c>
      <c r="G41" s="94">
        <f>TOTAL!G41</f>
        <v>5.0199999999999996</v>
      </c>
      <c r="H41" s="86"/>
      <c r="I41" s="77"/>
      <c r="K41" s="5"/>
    </row>
    <row r="42" spans="2:11" ht="15" x14ac:dyDescent="0.25">
      <c r="B42" s="43" t="s">
        <v>211</v>
      </c>
      <c r="C42" s="38" t="s">
        <v>156</v>
      </c>
      <c r="D42" s="189"/>
      <c r="E42" s="207"/>
      <c r="F42" s="215"/>
      <c r="G42" s="94"/>
      <c r="H42" s="86"/>
      <c r="I42" s="198"/>
      <c r="K42" s="5"/>
    </row>
    <row r="43" spans="2:11" ht="14.25" x14ac:dyDescent="0.2">
      <c r="B43" s="44" t="s">
        <v>212</v>
      </c>
      <c r="C43" s="194" t="s">
        <v>56</v>
      </c>
      <c r="D43" s="189">
        <f>TOTAL!D43</f>
        <v>72961</v>
      </c>
      <c r="E43" s="195" t="s">
        <v>16</v>
      </c>
      <c r="F43" s="94">
        <f>F45</f>
        <v>2275</v>
      </c>
      <c r="G43" s="94">
        <f>TOTAL!G43</f>
        <v>1.22</v>
      </c>
      <c r="H43" s="86"/>
      <c r="I43" s="33"/>
      <c r="K43" s="5"/>
    </row>
    <row r="44" spans="2:11" ht="14.25" x14ac:dyDescent="0.2">
      <c r="B44" s="44" t="s">
        <v>213</v>
      </c>
      <c r="C44" s="186" t="s">
        <v>170</v>
      </c>
      <c r="D44" s="189">
        <f>TOTAL!D44</f>
        <v>83668</v>
      </c>
      <c r="E44" s="187" t="s">
        <v>29</v>
      </c>
      <c r="F44" s="94">
        <f>ROUNDUP((F45*0.05),0)</f>
        <v>114</v>
      </c>
      <c r="G44" s="94">
        <f>TOTAL!G44</f>
        <v>85.89</v>
      </c>
      <c r="H44" s="86"/>
      <c r="I44" s="184"/>
      <c r="K44" s="5"/>
    </row>
    <row r="45" spans="2:11" ht="28.5" x14ac:dyDescent="0.2">
      <c r="B45" s="181" t="s">
        <v>214</v>
      </c>
      <c r="C45" s="221" t="s">
        <v>194</v>
      </c>
      <c r="D45" s="189">
        <f>TOTAL!D45</f>
        <v>68333</v>
      </c>
      <c r="E45" s="222" t="s">
        <v>16</v>
      </c>
      <c r="F45" s="168">
        <v>2275</v>
      </c>
      <c r="G45" s="108">
        <f>TOTAL!G45</f>
        <v>42.69</v>
      </c>
      <c r="H45" s="86"/>
      <c r="I45" s="191"/>
      <c r="K45" s="5"/>
    </row>
    <row r="46" spans="2:11" ht="15" x14ac:dyDescent="0.2">
      <c r="B46" s="278" t="s">
        <v>273</v>
      </c>
      <c r="C46" s="277" t="s">
        <v>272</v>
      </c>
      <c r="D46" s="189"/>
      <c r="E46" s="188"/>
      <c r="F46" s="108"/>
      <c r="G46" s="108"/>
      <c r="H46" s="171"/>
      <c r="I46" s="280"/>
      <c r="K46" s="5"/>
    </row>
    <row r="47" spans="2:11" ht="28.5" x14ac:dyDescent="0.2">
      <c r="B47" s="59" t="s">
        <v>275</v>
      </c>
      <c r="C47" s="166" t="s">
        <v>274</v>
      </c>
      <c r="D47" s="189" t="str">
        <f>TOTAL!D47</f>
        <v>PLEO 592046</v>
      </c>
      <c r="E47" s="188" t="s">
        <v>16</v>
      </c>
      <c r="F47" s="108">
        <v>0</v>
      </c>
      <c r="G47" s="108">
        <f>TOTAL!G47</f>
        <v>171.72</v>
      </c>
      <c r="H47" s="171"/>
      <c r="I47" s="191"/>
      <c r="K47" s="5"/>
    </row>
    <row r="48" spans="2:11" ht="15" thickBot="1" x14ac:dyDescent="0.25">
      <c r="B48" s="220" t="s">
        <v>290</v>
      </c>
      <c r="C48" s="300" t="s">
        <v>291</v>
      </c>
      <c r="D48" s="189" t="str">
        <f>TOTAL!D48</f>
        <v>PLEO 22142+522140</v>
      </c>
      <c r="E48" s="301" t="s">
        <v>17</v>
      </c>
      <c r="F48" s="168">
        <v>45</v>
      </c>
      <c r="G48" s="168">
        <f>TOTAL!G48</f>
        <v>9.0299999999999994</v>
      </c>
      <c r="H48" s="169"/>
      <c r="I48" s="282"/>
      <c r="K48" s="5"/>
    </row>
    <row r="49" spans="2:21" ht="15.75" thickBot="1" x14ac:dyDescent="0.3">
      <c r="B49" s="501" t="s">
        <v>60</v>
      </c>
      <c r="C49" s="502"/>
      <c r="D49" s="502"/>
      <c r="E49" s="502"/>
      <c r="F49" s="502"/>
      <c r="G49" s="502"/>
      <c r="H49" s="503"/>
      <c r="I49" s="299">
        <f>SUM(I21:I48)</f>
        <v>0</v>
      </c>
      <c r="J49" s="6"/>
      <c r="K49" s="5"/>
    </row>
    <row r="50" spans="2:21" ht="15.75" thickBot="1" x14ac:dyDescent="0.3">
      <c r="B50" s="78" t="s">
        <v>31</v>
      </c>
      <c r="C50" s="79" t="s">
        <v>61</v>
      </c>
      <c r="D50" s="79"/>
      <c r="E50" s="79"/>
      <c r="F50" s="79"/>
      <c r="G50" s="79"/>
      <c r="H50" s="79"/>
      <c r="I50" s="80"/>
      <c r="K50" s="5"/>
    </row>
    <row r="51" spans="2:21" ht="15" x14ac:dyDescent="0.25">
      <c r="B51" s="69" t="s">
        <v>32</v>
      </c>
      <c r="C51" s="495" t="s">
        <v>116</v>
      </c>
      <c r="D51" s="496"/>
      <c r="E51" s="496"/>
      <c r="F51" s="496"/>
      <c r="G51" s="496"/>
      <c r="H51" s="496"/>
      <c r="I51" s="497"/>
      <c r="K51" s="5"/>
    </row>
    <row r="52" spans="2:21" ht="14.25" x14ac:dyDescent="0.2">
      <c r="B52" s="70" t="s">
        <v>62</v>
      </c>
      <c r="C52" s="84" t="s">
        <v>117</v>
      </c>
      <c r="D52" s="146">
        <f>TOTAL!D52</f>
        <v>85323</v>
      </c>
      <c r="E52" s="130" t="s">
        <v>17</v>
      </c>
      <c r="F52" s="94">
        <f>F86</f>
        <v>399</v>
      </c>
      <c r="G52" s="94">
        <f>TOTAL!G52</f>
        <v>1.88</v>
      </c>
      <c r="H52" s="86"/>
      <c r="I52" s="77"/>
      <c r="K52" s="5"/>
      <c r="O52" s="566"/>
      <c r="P52" s="566"/>
      <c r="Q52" s="566"/>
      <c r="R52" s="566"/>
      <c r="S52" s="566"/>
      <c r="T52" s="566"/>
      <c r="U52" s="566"/>
    </row>
    <row r="53" spans="2:21" ht="15" x14ac:dyDescent="0.25">
      <c r="B53" s="41" t="s">
        <v>33</v>
      </c>
      <c r="C53" s="42" t="s">
        <v>21</v>
      </c>
      <c r="D53" s="146"/>
      <c r="E53" s="155"/>
      <c r="F53" s="215"/>
      <c r="G53" s="94"/>
      <c r="H53" s="177"/>
      <c r="I53" s="176"/>
      <c r="K53" s="5"/>
      <c r="O53" s="566"/>
      <c r="P53" s="566"/>
      <c r="Q53" s="566"/>
      <c r="R53" s="566"/>
      <c r="S53" s="566"/>
      <c r="T53" s="566"/>
      <c r="U53" s="566"/>
    </row>
    <row r="54" spans="2:21" ht="14.25" x14ac:dyDescent="0.2">
      <c r="B54" s="34" t="s">
        <v>64</v>
      </c>
      <c r="C54" s="84" t="s">
        <v>23</v>
      </c>
      <c r="D54" s="146">
        <f>TOTAL!D54</f>
        <v>90085</v>
      </c>
      <c r="E54" s="130" t="s">
        <v>29</v>
      </c>
      <c r="F54" s="94">
        <v>5460</v>
      </c>
      <c r="G54" s="94">
        <f>TOTAL!G54</f>
        <v>7.09</v>
      </c>
      <c r="H54" s="86"/>
      <c r="I54" s="77"/>
      <c r="K54" s="218"/>
      <c r="O54" s="566"/>
      <c r="P54" s="566"/>
      <c r="Q54" s="566"/>
      <c r="R54" s="566"/>
      <c r="S54" s="566"/>
      <c r="T54" s="566"/>
      <c r="U54" s="566"/>
    </row>
    <row r="55" spans="2:21" ht="15" x14ac:dyDescent="0.25">
      <c r="B55" s="43" t="s">
        <v>65</v>
      </c>
      <c r="C55" s="38" t="s">
        <v>63</v>
      </c>
      <c r="D55" s="146"/>
      <c r="E55" s="155"/>
      <c r="F55" s="174"/>
      <c r="G55" s="94"/>
      <c r="H55" s="177"/>
      <c r="I55" s="176"/>
      <c r="K55" s="5"/>
      <c r="O55" s="566"/>
      <c r="P55" s="567"/>
      <c r="Q55" s="566"/>
      <c r="R55" s="566"/>
      <c r="S55" s="566"/>
      <c r="T55" s="568"/>
      <c r="U55" s="566"/>
    </row>
    <row r="56" spans="2:21" ht="14.25" x14ac:dyDescent="0.2">
      <c r="B56" s="34" t="s">
        <v>67</v>
      </c>
      <c r="C56" s="84" t="s">
        <v>24</v>
      </c>
      <c r="D56" s="146" t="str">
        <f>TOTAL!D56</f>
        <v>73877/002</v>
      </c>
      <c r="E56" s="208" t="s">
        <v>16</v>
      </c>
      <c r="F56" s="94">
        <v>0</v>
      </c>
      <c r="G56" s="94">
        <f>TOTAL!G56</f>
        <v>36.85</v>
      </c>
      <c r="H56" s="86"/>
      <c r="I56" s="77"/>
      <c r="K56" s="5"/>
      <c r="O56" s="566"/>
      <c r="P56" s="567"/>
      <c r="Q56" s="568"/>
      <c r="R56" s="566"/>
      <c r="S56" s="567"/>
      <c r="T56" s="568"/>
      <c r="U56" s="566"/>
    </row>
    <row r="57" spans="2:21" ht="15" x14ac:dyDescent="0.25">
      <c r="B57" s="43" t="s">
        <v>68</v>
      </c>
      <c r="C57" s="38" t="s">
        <v>66</v>
      </c>
      <c r="D57" s="146"/>
      <c r="E57" s="155"/>
      <c r="F57" s="174"/>
      <c r="G57" s="94"/>
      <c r="H57" s="175"/>
      <c r="I57" s="176"/>
      <c r="K57" s="5"/>
      <c r="O57" s="566"/>
      <c r="P57" s="566"/>
      <c r="Q57" s="569"/>
      <c r="R57" s="566"/>
      <c r="S57" s="566"/>
      <c r="T57" s="569"/>
      <c r="U57" s="566"/>
    </row>
    <row r="58" spans="2:21" ht="14.25" x14ac:dyDescent="0.2">
      <c r="B58" s="34" t="s">
        <v>70</v>
      </c>
      <c r="C58" s="84" t="s">
        <v>25</v>
      </c>
      <c r="D58" s="146">
        <f>TOTAL!D58</f>
        <v>93379</v>
      </c>
      <c r="E58" s="130" t="s">
        <v>29</v>
      </c>
      <c r="F58" s="94">
        <f>ROUNDUP((F54-(F63*0.41+F64*0.41+F65*0.65+F66*0.65+F67*1+F68*1.58+F69*1.69)),0)</f>
        <v>5246</v>
      </c>
      <c r="G58" s="94">
        <f>TOTAL!G58</f>
        <v>12.77</v>
      </c>
      <c r="H58" s="86"/>
      <c r="I58" s="77"/>
      <c r="K58" s="5"/>
      <c r="O58" s="566"/>
      <c r="P58" s="566"/>
      <c r="Q58" s="566"/>
      <c r="R58" s="566"/>
      <c r="S58" s="566"/>
      <c r="T58" s="568"/>
      <c r="U58" s="566"/>
    </row>
    <row r="59" spans="2:21" ht="28.5" x14ac:dyDescent="0.2">
      <c r="B59" s="59" t="s">
        <v>118</v>
      </c>
      <c r="C59" s="92" t="s">
        <v>171</v>
      </c>
      <c r="D59" s="146">
        <f>TOTAL!D59</f>
        <v>79482</v>
      </c>
      <c r="E59" s="189" t="s">
        <v>29</v>
      </c>
      <c r="F59" s="94">
        <f>ROUNDUP(((F58*0.5)),0)</f>
        <v>2623</v>
      </c>
      <c r="G59" s="94">
        <f>TOTAL!G59</f>
        <v>63.6</v>
      </c>
      <c r="H59" s="86"/>
      <c r="I59" s="77"/>
      <c r="K59" s="218"/>
      <c r="O59" s="566"/>
      <c r="P59" s="566"/>
      <c r="Q59" s="566"/>
      <c r="R59" s="566"/>
      <c r="S59" s="570"/>
      <c r="T59" s="571"/>
      <c r="U59" s="566"/>
    </row>
    <row r="60" spans="2:21" ht="15" x14ac:dyDescent="0.25">
      <c r="B60" s="43" t="s">
        <v>71</v>
      </c>
      <c r="C60" s="38" t="s">
        <v>69</v>
      </c>
      <c r="D60" s="146"/>
      <c r="E60" s="155"/>
      <c r="F60" s="174"/>
      <c r="G60" s="94"/>
      <c r="H60" s="177"/>
      <c r="I60" s="176"/>
      <c r="K60" s="5"/>
      <c r="O60" s="566"/>
      <c r="P60" s="566"/>
      <c r="Q60" s="566"/>
      <c r="R60" s="566"/>
      <c r="S60" s="570"/>
      <c r="T60" s="568"/>
      <c r="U60" s="566"/>
    </row>
    <row r="61" spans="2:21" ht="16.5" customHeight="1" x14ac:dyDescent="0.2">
      <c r="B61" s="59" t="s">
        <v>72</v>
      </c>
      <c r="C61" s="92" t="s">
        <v>93</v>
      </c>
      <c r="D61" s="146">
        <f>TOTAL!D61</f>
        <v>95875</v>
      </c>
      <c r="E61" s="189" t="s">
        <v>91</v>
      </c>
      <c r="F61" s="94">
        <v>0</v>
      </c>
      <c r="G61" s="94">
        <f>TOTAL!G61</f>
        <v>1.07</v>
      </c>
      <c r="H61" s="86"/>
      <c r="I61" s="77"/>
      <c r="K61" s="307"/>
      <c r="T61" s="429"/>
    </row>
    <row r="62" spans="2:21" ht="15" x14ac:dyDescent="0.25">
      <c r="B62" s="43" t="s">
        <v>73</v>
      </c>
      <c r="C62" s="38" t="s">
        <v>74</v>
      </c>
      <c r="D62" s="146"/>
      <c r="E62" s="155"/>
      <c r="F62" s="215"/>
      <c r="G62" s="94"/>
      <c r="H62" s="175"/>
      <c r="I62" s="178"/>
      <c r="K62" s="5"/>
      <c r="T62" s="429"/>
    </row>
    <row r="63" spans="2:21" ht="15" x14ac:dyDescent="0.2">
      <c r="B63" s="34" t="s">
        <v>75</v>
      </c>
      <c r="C63" s="84" t="s">
        <v>140</v>
      </c>
      <c r="D63" s="146" t="str">
        <f>TOTAL!D63</f>
        <v>92852+INS13159</v>
      </c>
      <c r="E63" s="130" t="s">
        <v>17</v>
      </c>
      <c r="F63" s="94">
        <v>92</v>
      </c>
      <c r="G63" s="94">
        <f>TOTAL!G63</f>
        <v>78.22</v>
      </c>
      <c r="H63" s="86"/>
      <c r="I63" s="77"/>
      <c r="K63" s="5"/>
      <c r="T63" s="429"/>
    </row>
    <row r="64" spans="2:21" ht="15" x14ac:dyDescent="0.2">
      <c r="B64" s="34" t="s">
        <v>76</v>
      </c>
      <c r="C64" s="84" t="s">
        <v>97</v>
      </c>
      <c r="D64" s="146">
        <f>TOTAL!D64</f>
        <v>92835</v>
      </c>
      <c r="E64" s="130" t="s">
        <v>17</v>
      </c>
      <c r="F64" s="94">
        <v>150</v>
      </c>
      <c r="G64" s="94">
        <f>TOTAL!G64</f>
        <v>164.96</v>
      </c>
      <c r="H64" s="86"/>
      <c r="I64" s="77"/>
      <c r="K64" s="5"/>
      <c r="T64" s="431"/>
      <c r="U64" s="430"/>
    </row>
    <row r="65" spans="2:11" ht="15" x14ac:dyDescent="0.2">
      <c r="B65" s="34" t="s">
        <v>123</v>
      </c>
      <c r="C65" s="84" t="s">
        <v>121</v>
      </c>
      <c r="D65" s="146" t="str">
        <f>TOTAL!D65</f>
        <v>92856+INS13173</v>
      </c>
      <c r="E65" s="130" t="s">
        <v>17</v>
      </c>
      <c r="F65" s="94">
        <v>44</v>
      </c>
      <c r="G65" s="94">
        <f>TOTAL!G65</f>
        <v>138.88</v>
      </c>
      <c r="H65" s="86"/>
      <c r="I65" s="77"/>
      <c r="K65" s="164"/>
    </row>
    <row r="66" spans="2:11" ht="15" x14ac:dyDescent="0.2">
      <c r="B66" s="34" t="s">
        <v>139</v>
      </c>
      <c r="C66" s="84" t="s">
        <v>98</v>
      </c>
      <c r="D66" s="146">
        <f>TOTAL!D66</f>
        <v>92839</v>
      </c>
      <c r="E66" s="130" t="s">
        <v>17</v>
      </c>
      <c r="F66" s="94">
        <v>100</v>
      </c>
      <c r="G66" s="94">
        <f>TOTAL!G66</f>
        <v>274.54000000000002</v>
      </c>
      <c r="H66" s="86"/>
      <c r="I66" s="77"/>
      <c r="K66" s="164"/>
    </row>
    <row r="67" spans="2:11" ht="15" x14ac:dyDescent="0.2">
      <c r="B67" s="34" t="s">
        <v>174</v>
      </c>
      <c r="C67" s="84" t="s">
        <v>177</v>
      </c>
      <c r="D67" s="146" t="str">
        <f>TOTAL!D67</f>
        <v>92860+INS7773</v>
      </c>
      <c r="E67" s="130" t="s">
        <v>17</v>
      </c>
      <c r="F67" s="108">
        <v>0</v>
      </c>
      <c r="G67" s="94">
        <f>TOTAL!G67</f>
        <v>340.51</v>
      </c>
      <c r="H67" s="86"/>
      <c r="I67" s="77"/>
      <c r="K67" s="164"/>
    </row>
    <row r="68" spans="2:11" ht="15" x14ac:dyDescent="0.2">
      <c r="B68" s="34" t="s">
        <v>175</v>
      </c>
      <c r="C68" s="84" t="s">
        <v>178</v>
      </c>
      <c r="D68" s="146">
        <f>TOTAL!D68</f>
        <v>92847</v>
      </c>
      <c r="E68" s="130" t="s">
        <v>17</v>
      </c>
      <c r="F68" s="108">
        <v>0</v>
      </c>
      <c r="G68" s="94">
        <f>TOTAL!G68</f>
        <v>553.1</v>
      </c>
      <c r="H68" s="86"/>
      <c r="I68" s="77"/>
      <c r="K68" s="164"/>
    </row>
    <row r="69" spans="2:11" ht="14.25" x14ac:dyDescent="0.2">
      <c r="B69" s="34" t="s">
        <v>176</v>
      </c>
      <c r="C69" s="84" t="s">
        <v>179</v>
      </c>
      <c r="D69" s="146" t="str">
        <f>TOTAL!D69</f>
        <v>PLEO 305</v>
      </c>
      <c r="E69" s="130" t="s">
        <v>17</v>
      </c>
      <c r="F69" s="108">
        <v>13</v>
      </c>
      <c r="G69" s="94">
        <f>TOTAL!G69</f>
        <v>1733.16</v>
      </c>
      <c r="H69" s="86"/>
      <c r="I69" s="77"/>
      <c r="K69" s="164"/>
    </row>
    <row r="70" spans="2:11" ht="15" x14ac:dyDescent="0.25">
      <c r="B70" s="43" t="s">
        <v>77</v>
      </c>
      <c r="C70" s="38" t="s">
        <v>144</v>
      </c>
      <c r="D70" s="146"/>
      <c r="E70" s="155"/>
      <c r="F70" s="174"/>
      <c r="G70" s="94"/>
      <c r="H70" s="175"/>
      <c r="I70" s="178"/>
      <c r="K70" s="5"/>
    </row>
    <row r="71" spans="2:11" ht="14.25" x14ac:dyDescent="0.2">
      <c r="B71" s="34" t="s">
        <v>78</v>
      </c>
      <c r="C71" s="84" t="s">
        <v>145</v>
      </c>
      <c r="D71" s="146" t="str">
        <f>TOTAL!D71</f>
        <v>PLEO 340</v>
      </c>
      <c r="E71" s="130" t="s">
        <v>30</v>
      </c>
      <c r="F71" s="94">
        <v>25</v>
      </c>
      <c r="G71" s="94">
        <f>TOTAL!G71</f>
        <v>1389.87</v>
      </c>
      <c r="H71" s="86"/>
      <c r="I71" s="77"/>
      <c r="K71" s="5"/>
    </row>
    <row r="72" spans="2:11" ht="14.25" x14ac:dyDescent="0.2">
      <c r="B72" s="34" t="s">
        <v>79</v>
      </c>
      <c r="C72" s="84" t="s">
        <v>146</v>
      </c>
      <c r="D72" s="146" t="str">
        <f>TOTAL!D72</f>
        <v>PLEO 341</v>
      </c>
      <c r="E72" s="130" t="s">
        <v>30</v>
      </c>
      <c r="F72" s="94">
        <v>16</v>
      </c>
      <c r="G72" s="94">
        <f>TOTAL!G72</f>
        <v>1822.45</v>
      </c>
      <c r="H72" s="86"/>
      <c r="I72" s="77"/>
      <c r="K72" s="5"/>
    </row>
    <row r="73" spans="2:11" ht="14.25" x14ac:dyDescent="0.2">
      <c r="B73" s="34" t="s">
        <v>80</v>
      </c>
      <c r="C73" s="84" t="s">
        <v>182</v>
      </c>
      <c r="D73" s="146" t="str">
        <f>TOTAL!D73</f>
        <v>PLEO 328</v>
      </c>
      <c r="E73" s="130" t="s">
        <v>30</v>
      </c>
      <c r="F73" s="94">
        <v>0</v>
      </c>
      <c r="G73" s="94">
        <f>TOTAL!G73</f>
        <v>3751.02</v>
      </c>
      <c r="H73" s="86"/>
      <c r="I73" s="77"/>
      <c r="K73" s="5"/>
    </row>
    <row r="74" spans="2:11" ht="14.25" x14ac:dyDescent="0.2">
      <c r="B74" s="34" t="s">
        <v>81</v>
      </c>
      <c r="C74" s="84" t="s">
        <v>236</v>
      </c>
      <c r="D74" s="146" t="str">
        <f>TOTAL!D74</f>
        <v>PLEO 329</v>
      </c>
      <c r="E74" s="130" t="s">
        <v>30</v>
      </c>
      <c r="F74" s="94">
        <v>0</v>
      </c>
      <c r="G74" s="94">
        <f>TOTAL!G74</f>
        <v>4292.42</v>
      </c>
      <c r="H74" s="86"/>
      <c r="I74" s="77"/>
      <c r="K74" s="5"/>
    </row>
    <row r="75" spans="2:11" ht="14.25" x14ac:dyDescent="0.2">
      <c r="B75" s="34" t="s">
        <v>141</v>
      </c>
      <c r="C75" s="84" t="s">
        <v>208</v>
      </c>
      <c r="D75" s="146" t="str">
        <f>TOTAL!D75</f>
        <v>PLEO 323</v>
      </c>
      <c r="E75" s="130" t="s">
        <v>30</v>
      </c>
      <c r="F75" s="94">
        <v>0</v>
      </c>
      <c r="G75" s="94">
        <f>TOTAL!G75</f>
        <v>5152.4399999999996</v>
      </c>
      <c r="H75" s="86"/>
      <c r="I75" s="77"/>
      <c r="K75" s="5"/>
    </row>
    <row r="76" spans="2:11" ht="14.25" x14ac:dyDescent="0.2">
      <c r="B76" s="210" t="s">
        <v>142</v>
      </c>
      <c r="C76" s="186" t="s">
        <v>206</v>
      </c>
      <c r="D76" s="146" t="str">
        <f>TOTAL!D76</f>
        <v>PLEO 308</v>
      </c>
      <c r="E76" s="85" t="s">
        <v>30</v>
      </c>
      <c r="F76" s="94">
        <v>0</v>
      </c>
      <c r="G76" s="94">
        <f>TOTAL!G76</f>
        <v>4144.2</v>
      </c>
      <c r="H76" s="86"/>
      <c r="I76" s="77"/>
      <c r="K76" s="5"/>
    </row>
    <row r="77" spans="2:11" ht="14.25" x14ac:dyDescent="0.2">
      <c r="B77" s="34" t="s">
        <v>143</v>
      </c>
      <c r="C77" s="186" t="s">
        <v>235</v>
      </c>
      <c r="D77" s="146" t="str">
        <f>TOTAL!D77</f>
        <v>PLEO 309</v>
      </c>
      <c r="E77" s="85" t="s">
        <v>30</v>
      </c>
      <c r="F77" s="94">
        <v>0</v>
      </c>
      <c r="G77" s="94">
        <f>TOTAL!G77</f>
        <v>9191.25</v>
      </c>
      <c r="H77" s="86"/>
      <c r="I77" s="77"/>
      <c r="K77" s="5"/>
    </row>
    <row r="78" spans="2:11" ht="15" x14ac:dyDescent="0.2">
      <c r="B78" s="210" t="s">
        <v>185</v>
      </c>
      <c r="C78" s="84" t="s">
        <v>280</v>
      </c>
      <c r="D78" s="146" t="str">
        <f>TOTAL!D78</f>
        <v>PLEO 302</v>
      </c>
      <c r="E78" s="85" t="s">
        <v>30</v>
      </c>
      <c r="F78" s="94">
        <v>1</v>
      </c>
      <c r="G78" s="94">
        <f>TOTAL!G78</f>
        <v>1413.36</v>
      </c>
      <c r="H78" s="86"/>
      <c r="I78" s="77"/>
      <c r="K78" s="5"/>
    </row>
    <row r="79" spans="2:11" ht="15" x14ac:dyDescent="0.2">
      <c r="B79" s="210" t="s">
        <v>234</v>
      </c>
      <c r="C79" s="84" t="s">
        <v>183</v>
      </c>
      <c r="D79" s="146" t="str">
        <f>TOTAL!D79</f>
        <v>PLEO 298</v>
      </c>
      <c r="E79" s="130" t="s">
        <v>30</v>
      </c>
      <c r="F79" s="216">
        <v>8</v>
      </c>
      <c r="G79" s="94">
        <f>TOTAL!G79</f>
        <v>2295.85</v>
      </c>
      <c r="H79" s="86"/>
      <c r="I79" s="77"/>
      <c r="K79" s="5"/>
    </row>
    <row r="80" spans="2:11" ht="14.25" x14ac:dyDescent="0.2">
      <c r="B80" s="210" t="s">
        <v>340</v>
      </c>
      <c r="C80" s="84" t="s">
        <v>341</v>
      </c>
      <c r="D80" s="146" t="str">
        <f>TOTAL!D80</f>
        <v>PLEO 312</v>
      </c>
      <c r="E80" s="130" t="s">
        <v>30</v>
      </c>
      <c r="F80" s="217">
        <v>2</v>
      </c>
      <c r="G80" s="94">
        <f>TOTAL!G80</f>
        <v>3670.78</v>
      </c>
      <c r="H80" s="86"/>
      <c r="I80" s="77"/>
      <c r="K80" s="5"/>
    </row>
    <row r="81" spans="2:11" ht="15" x14ac:dyDescent="0.25">
      <c r="B81" s="43" t="s">
        <v>82</v>
      </c>
      <c r="C81" s="38" t="s">
        <v>197</v>
      </c>
      <c r="D81" s="146"/>
      <c r="E81" s="205"/>
      <c r="F81" s="217"/>
      <c r="G81" s="94"/>
      <c r="H81" s="175"/>
      <c r="I81" s="176"/>
      <c r="K81" s="5"/>
    </row>
    <row r="82" spans="2:11" ht="14.25" x14ac:dyDescent="0.2">
      <c r="B82" s="34" t="s">
        <v>84</v>
      </c>
      <c r="C82" s="110" t="s">
        <v>198</v>
      </c>
      <c r="D82" s="146" t="str">
        <f>TOTAL!D82</f>
        <v>73817/001</v>
      </c>
      <c r="E82" s="130" t="s">
        <v>29</v>
      </c>
      <c r="F82" s="216">
        <v>42</v>
      </c>
      <c r="G82" s="94">
        <f>TOTAL!G82</f>
        <v>69.540000000000006</v>
      </c>
      <c r="H82" s="86"/>
      <c r="I82" s="77"/>
      <c r="K82" s="5"/>
    </row>
    <row r="83" spans="2:11" ht="14.25" x14ac:dyDescent="0.2">
      <c r="B83" s="34" t="s">
        <v>94</v>
      </c>
      <c r="C83" s="235" t="s">
        <v>218</v>
      </c>
      <c r="D83" s="146">
        <f>TOTAL!D83</f>
        <v>83356</v>
      </c>
      <c r="E83" s="68" t="s">
        <v>91</v>
      </c>
      <c r="F83" s="217">
        <f>ROUNDUP((F82*78),0)</f>
        <v>3276</v>
      </c>
      <c r="G83" s="94">
        <f>TOTAL!G83</f>
        <v>0.75</v>
      </c>
      <c r="H83" s="86"/>
      <c r="I83" s="77"/>
      <c r="K83" s="218"/>
    </row>
    <row r="84" spans="2:11" ht="15" x14ac:dyDescent="0.25">
      <c r="B84" s="43" t="s">
        <v>189</v>
      </c>
      <c r="C84" s="38" t="s">
        <v>83</v>
      </c>
      <c r="D84" s="146"/>
      <c r="E84" s="155"/>
      <c r="F84" s="174"/>
      <c r="G84" s="94"/>
      <c r="H84" s="175"/>
      <c r="I84" s="176"/>
      <c r="K84" s="5"/>
    </row>
    <row r="85" spans="2:11" ht="14.25" x14ac:dyDescent="0.2">
      <c r="B85" s="34" t="s">
        <v>190</v>
      </c>
      <c r="C85" s="110" t="s">
        <v>90</v>
      </c>
      <c r="D85" s="146" t="str">
        <f>TOTAL!D85</f>
        <v>PLEO 000290</v>
      </c>
      <c r="E85" s="67" t="s">
        <v>2</v>
      </c>
      <c r="F85" s="94">
        <f>SUM(F71:F80)</f>
        <v>52</v>
      </c>
      <c r="G85" s="94">
        <f>TOTAL!G85</f>
        <v>269.89</v>
      </c>
      <c r="H85" s="86"/>
      <c r="I85" s="77"/>
      <c r="K85" s="5"/>
    </row>
    <row r="86" spans="2:11" ht="14.25" x14ac:dyDescent="0.2">
      <c r="B86" s="34" t="s">
        <v>191</v>
      </c>
      <c r="C86" s="111" t="s">
        <v>87</v>
      </c>
      <c r="D86" s="146" t="str">
        <f>TOTAL!D86</f>
        <v>PLEO 000289</v>
      </c>
      <c r="E86" s="68" t="s">
        <v>17</v>
      </c>
      <c r="F86" s="94">
        <f>SUM(F63:F69)</f>
        <v>399</v>
      </c>
      <c r="G86" s="94">
        <f>TOTAL!G86</f>
        <v>31.75</v>
      </c>
      <c r="H86" s="86"/>
      <c r="I86" s="77"/>
      <c r="K86" s="5"/>
    </row>
    <row r="87" spans="2:11" ht="15" customHeight="1" thickBot="1" x14ac:dyDescent="0.3">
      <c r="B87" s="492" t="s">
        <v>85</v>
      </c>
      <c r="C87" s="493"/>
      <c r="D87" s="509"/>
      <c r="E87" s="493"/>
      <c r="F87" s="493"/>
      <c r="G87" s="493"/>
      <c r="H87" s="494"/>
      <c r="I87" s="72">
        <f>SUM(I52:I86)</f>
        <v>0</v>
      </c>
      <c r="K87" s="5"/>
    </row>
    <row r="88" spans="2:11" ht="15" customHeight="1" thickBot="1" x14ac:dyDescent="0.3">
      <c r="B88" s="179" t="s">
        <v>99</v>
      </c>
      <c r="C88" s="180" t="s">
        <v>147</v>
      </c>
      <c r="D88" s="81"/>
      <c r="E88" s="81"/>
      <c r="F88" s="81"/>
      <c r="G88" s="81"/>
      <c r="H88" s="81"/>
      <c r="I88" s="82"/>
      <c r="K88" s="5"/>
    </row>
    <row r="89" spans="2:11" ht="15" customHeight="1" x14ac:dyDescent="0.2">
      <c r="B89" s="182" t="s">
        <v>100</v>
      </c>
      <c r="C89" s="201" t="s">
        <v>161</v>
      </c>
      <c r="D89" s="308">
        <f>TOTAL!D89</f>
        <v>78472</v>
      </c>
      <c r="E89" s="211" t="s">
        <v>16</v>
      </c>
      <c r="F89" s="192">
        <f>F92</f>
        <v>3810</v>
      </c>
      <c r="G89" s="296">
        <f>TOTAL!G89</f>
        <v>0.34</v>
      </c>
      <c r="H89" s="192"/>
      <c r="I89" s="183"/>
      <c r="K89" s="5"/>
    </row>
    <row r="90" spans="2:11" ht="15" customHeight="1" x14ac:dyDescent="0.2">
      <c r="B90" s="44" t="s">
        <v>148</v>
      </c>
      <c r="C90" s="194" t="s">
        <v>56</v>
      </c>
      <c r="D90" s="189">
        <f>TOTAL!D90</f>
        <v>72961</v>
      </c>
      <c r="E90" s="195" t="s">
        <v>16</v>
      </c>
      <c r="F90" s="288">
        <f>F92</f>
        <v>3810</v>
      </c>
      <c r="G90" s="108">
        <f>TOTAL!G90</f>
        <v>1.22</v>
      </c>
      <c r="H90" s="196"/>
      <c r="I90" s="33"/>
      <c r="K90" s="5"/>
    </row>
    <row r="91" spans="2:11" ht="15" customHeight="1" x14ac:dyDescent="0.2">
      <c r="B91" s="44" t="s">
        <v>149</v>
      </c>
      <c r="C91" s="186" t="s">
        <v>192</v>
      </c>
      <c r="D91" s="189">
        <f>TOTAL!D91</f>
        <v>83668</v>
      </c>
      <c r="E91" s="187" t="s">
        <v>29</v>
      </c>
      <c r="F91" s="193">
        <f>ROUNDUP((F92*0.05),0)</f>
        <v>191</v>
      </c>
      <c r="G91" s="108">
        <f>TOTAL!G91</f>
        <v>85.89</v>
      </c>
      <c r="H91" s="36"/>
      <c r="I91" s="184"/>
      <c r="K91" s="5"/>
    </row>
    <row r="92" spans="2:11" ht="30" customHeight="1" x14ac:dyDescent="0.2">
      <c r="B92" s="181" t="s">
        <v>308</v>
      </c>
      <c r="C92" s="166" t="s">
        <v>193</v>
      </c>
      <c r="D92" s="309">
        <f>TOTAL!D92</f>
        <v>68333</v>
      </c>
      <c r="E92" s="188" t="s">
        <v>16</v>
      </c>
      <c r="F92" s="219">
        <v>3810</v>
      </c>
      <c r="G92" s="94">
        <f>TOTAL!G92</f>
        <v>42.69</v>
      </c>
      <c r="H92" s="190"/>
      <c r="I92" s="191"/>
      <c r="K92" s="5"/>
    </row>
    <row r="93" spans="2:11" ht="15" customHeight="1" thickBot="1" x14ac:dyDescent="0.3">
      <c r="B93" s="492" t="s">
        <v>150</v>
      </c>
      <c r="C93" s="493"/>
      <c r="D93" s="493"/>
      <c r="E93" s="493"/>
      <c r="F93" s="493"/>
      <c r="G93" s="493"/>
      <c r="H93" s="494"/>
      <c r="I93" s="37">
        <f>SUM(I89:I92)</f>
        <v>0</v>
      </c>
      <c r="K93" s="5"/>
    </row>
    <row r="94" spans="2:11" ht="15" customHeight="1" thickBot="1" x14ac:dyDescent="0.3">
      <c r="B94" s="179" t="s">
        <v>195</v>
      </c>
      <c r="C94" s="180" t="s">
        <v>241</v>
      </c>
      <c r="D94" s="81"/>
      <c r="E94" s="81"/>
      <c r="F94" s="81"/>
      <c r="G94" s="81"/>
      <c r="H94" s="81"/>
      <c r="I94" s="82"/>
      <c r="K94" s="5"/>
    </row>
    <row r="95" spans="2:11" ht="15" customHeight="1" x14ac:dyDescent="0.2">
      <c r="B95" s="44" t="s">
        <v>196</v>
      </c>
      <c r="C95" s="186" t="s">
        <v>192</v>
      </c>
      <c r="D95" s="187">
        <f>TOTAL!D95</f>
        <v>83668</v>
      </c>
      <c r="E95" s="187" t="s">
        <v>29</v>
      </c>
      <c r="F95" s="298">
        <f>ROUNDUP((F96*0.05),0)</f>
        <v>8</v>
      </c>
      <c r="G95" s="189">
        <f>TOTAL!G95</f>
        <v>85.89</v>
      </c>
      <c r="H95" s="36"/>
      <c r="I95" s="184"/>
      <c r="K95" s="5"/>
    </row>
    <row r="96" spans="2:11" ht="28.5" customHeight="1" x14ac:dyDescent="0.2">
      <c r="B96" s="181" t="s">
        <v>246</v>
      </c>
      <c r="C96" s="166" t="s">
        <v>243</v>
      </c>
      <c r="D96" s="188">
        <f>TOTAL!D96</f>
        <v>68333</v>
      </c>
      <c r="E96" s="188" t="s">
        <v>16</v>
      </c>
      <c r="F96" s="298">
        <v>145</v>
      </c>
      <c r="G96" s="189">
        <f>TOTAL!G96</f>
        <v>42.69</v>
      </c>
      <c r="H96" s="190"/>
      <c r="I96" s="191"/>
      <c r="K96" s="5"/>
    </row>
    <row r="97" spans="2:11" ht="15" customHeight="1" x14ac:dyDescent="0.2">
      <c r="B97" s="181" t="s">
        <v>247</v>
      </c>
      <c r="C97" s="166" t="s">
        <v>302</v>
      </c>
      <c r="D97" s="187" t="str">
        <f>TOTAL!D97</f>
        <v>PLEO 326</v>
      </c>
      <c r="E97" s="188" t="s">
        <v>16</v>
      </c>
      <c r="F97" s="288">
        <v>485</v>
      </c>
      <c r="G97" s="189">
        <f>TOTAL!G97</f>
        <v>105.51</v>
      </c>
      <c r="H97" s="190"/>
      <c r="I97" s="191"/>
      <c r="K97" s="5"/>
    </row>
    <row r="98" spans="2:11" ht="15" customHeight="1" x14ac:dyDescent="0.2">
      <c r="B98" s="268" t="s">
        <v>248</v>
      </c>
      <c r="C98" s="166" t="s">
        <v>303</v>
      </c>
      <c r="D98" s="187" t="str">
        <f>TOTAL!D98</f>
        <v>PLEO 326</v>
      </c>
      <c r="E98" s="188" t="s">
        <v>16</v>
      </c>
      <c r="F98" s="193">
        <v>50</v>
      </c>
      <c r="G98" s="298">
        <f>TOTAL!G98</f>
        <v>105.51</v>
      </c>
      <c r="H98" s="36"/>
      <c r="I98" s="191"/>
      <c r="K98" s="5"/>
    </row>
    <row r="99" spans="2:11" ht="15" customHeight="1" thickBot="1" x14ac:dyDescent="0.3">
      <c r="B99" s="492" t="s">
        <v>244</v>
      </c>
      <c r="C99" s="493"/>
      <c r="D99" s="493"/>
      <c r="E99" s="493"/>
      <c r="F99" s="493"/>
      <c r="G99" s="493"/>
      <c r="H99" s="494"/>
      <c r="I99" s="37">
        <f>SUM(I95:I98)</f>
        <v>0</v>
      </c>
      <c r="K99" s="5"/>
    </row>
    <row r="100" spans="2:11" ht="15" customHeight="1" thickBot="1" x14ac:dyDescent="0.3">
      <c r="B100" s="179" t="s">
        <v>245</v>
      </c>
      <c r="C100" s="180" t="s">
        <v>251</v>
      </c>
      <c r="D100" s="81"/>
      <c r="E100" s="81"/>
      <c r="F100" s="81"/>
      <c r="G100" s="81"/>
      <c r="H100" s="81"/>
      <c r="I100" s="82"/>
      <c r="K100" s="5"/>
    </row>
    <row r="101" spans="2:11" ht="30" customHeight="1" x14ac:dyDescent="0.2">
      <c r="B101" s="271" t="s">
        <v>249</v>
      </c>
      <c r="C101" s="270" t="s">
        <v>311</v>
      </c>
      <c r="D101" s="273" t="str">
        <f>TOTAL!D101</f>
        <v>SICRO 5213414</v>
      </c>
      <c r="E101" s="188" t="s">
        <v>16</v>
      </c>
      <c r="F101" s="298">
        <v>1</v>
      </c>
      <c r="G101" s="219">
        <f>TOTAL!G101</f>
        <v>574.78</v>
      </c>
      <c r="H101" s="272"/>
      <c r="I101" s="280"/>
      <c r="K101" s="5"/>
    </row>
    <row r="102" spans="2:11" ht="45" customHeight="1" x14ac:dyDescent="0.2">
      <c r="B102" s="181" t="s">
        <v>250</v>
      </c>
      <c r="C102" s="270" t="s">
        <v>309</v>
      </c>
      <c r="D102" s="273" t="str">
        <f>TOTAL!D102</f>
        <v>SICRO 5213414</v>
      </c>
      <c r="E102" s="188" t="s">
        <v>16</v>
      </c>
      <c r="F102" s="298">
        <v>2</v>
      </c>
      <c r="G102" s="219">
        <f>TOTAL!G102</f>
        <v>574.78</v>
      </c>
      <c r="H102" s="272"/>
      <c r="I102" s="280"/>
      <c r="K102" s="5"/>
    </row>
    <row r="103" spans="2:11" ht="44.25" customHeight="1" x14ac:dyDescent="0.2">
      <c r="B103" s="181" t="s">
        <v>255</v>
      </c>
      <c r="C103" s="270" t="s">
        <v>310</v>
      </c>
      <c r="D103" s="273" t="str">
        <f>TOTAL!D103</f>
        <v>SICRO 5213414</v>
      </c>
      <c r="E103" s="188" t="s">
        <v>16</v>
      </c>
      <c r="F103" s="298">
        <v>0</v>
      </c>
      <c r="G103" s="219">
        <f>TOTAL!G103</f>
        <v>574.78</v>
      </c>
      <c r="H103" s="272"/>
      <c r="I103" s="280"/>
      <c r="K103" s="5"/>
    </row>
    <row r="104" spans="2:11" ht="28.5" customHeight="1" x14ac:dyDescent="0.2">
      <c r="B104" s="181" t="s">
        <v>256</v>
      </c>
      <c r="C104" s="270" t="s">
        <v>312</v>
      </c>
      <c r="D104" s="273" t="str">
        <f>TOTAL!D104</f>
        <v>SICRO 5213414</v>
      </c>
      <c r="E104" s="188" t="s">
        <v>16</v>
      </c>
      <c r="F104" s="298">
        <v>5</v>
      </c>
      <c r="G104" s="219">
        <f>TOTAL!G104</f>
        <v>574.78</v>
      </c>
      <c r="H104" s="272"/>
      <c r="I104" s="280"/>
      <c r="K104" s="5"/>
    </row>
    <row r="105" spans="2:11" ht="15" customHeight="1" x14ac:dyDescent="0.2">
      <c r="B105" s="181" t="s">
        <v>257</v>
      </c>
      <c r="C105" s="166" t="s">
        <v>253</v>
      </c>
      <c r="D105" s="273" t="str">
        <f>TOTAL!D105</f>
        <v>SICRO 5213414</v>
      </c>
      <c r="E105" s="130" t="s">
        <v>16</v>
      </c>
      <c r="F105" s="298">
        <v>2.5</v>
      </c>
      <c r="G105" s="219">
        <f>TOTAL!G105</f>
        <v>574.78</v>
      </c>
      <c r="H105" s="196"/>
      <c r="I105" s="280"/>
      <c r="K105" s="5"/>
    </row>
    <row r="106" spans="2:11" ht="15" customHeight="1" x14ac:dyDescent="0.2">
      <c r="B106" s="181" t="s">
        <v>263</v>
      </c>
      <c r="C106" s="166" t="s">
        <v>254</v>
      </c>
      <c r="D106" s="273" t="str">
        <f>TOTAL!D106</f>
        <v>SICRO 5216111</v>
      </c>
      <c r="E106" s="130" t="s">
        <v>30</v>
      </c>
      <c r="F106" s="193">
        <v>33</v>
      </c>
      <c r="G106" s="219">
        <f>TOTAL!G106</f>
        <v>92.78</v>
      </c>
      <c r="H106" s="196"/>
      <c r="I106" s="280"/>
      <c r="K106" s="5"/>
    </row>
    <row r="107" spans="2:11" ht="27.75" customHeight="1" x14ac:dyDescent="0.2">
      <c r="B107" s="181" t="s">
        <v>264</v>
      </c>
      <c r="C107" s="166" t="s">
        <v>258</v>
      </c>
      <c r="D107" s="273">
        <f>TOTAL!D107</f>
        <v>72947</v>
      </c>
      <c r="E107" s="188" t="s">
        <v>16</v>
      </c>
      <c r="F107" s="298">
        <v>45</v>
      </c>
      <c r="G107" s="219">
        <f>TOTAL!G107</f>
        <v>23.73</v>
      </c>
      <c r="H107" s="272"/>
      <c r="I107" s="280"/>
      <c r="K107" s="5"/>
    </row>
    <row r="108" spans="2:11" ht="27.75" customHeight="1" x14ac:dyDescent="0.2">
      <c r="B108" s="181" t="s">
        <v>265</v>
      </c>
      <c r="C108" s="166" t="s">
        <v>293</v>
      </c>
      <c r="D108" s="273">
        <f>TOTAL!D108</f>
        <v>72947</v>
      </c>
      <c r="E108" s="188" t="s">
        <v>16</v>
      </c>
      <c r="F108" s="298">
        <v>55</v>
      </c>
      <c r="G108" s="219">
        <f>TOTAL!G108</f>
        <v>23.73</v>
      </c>
      <c r="H108" s="272"/>
      <c r="I108" s="280"/>
      <c r="K108" s="5"/>
    </row>
    <row r="109" spans="2:11" ht="30.75" customHeight="1" x14ac:dyDescent="0.2">
      <c r="B109" s="181" t="s">
        <v>266</v>
      </c>
      <c r="C109" s="166" t="s">
        <v>260</v>
      </c>
      <c r="D109" s="273">
        <f>TOTAL!D109</f>
        <v>72947</v>
      </c>
      <c r="E109" s="188" t="s">
        <v>16</v>
      </c>
      <c r="F109" s="298">
        <v>50</v>
      </c>
      <c r="G109" s="219">
        <f>TOTAL!G109</f>
        <v>23.73</v>
      </c>
      <c r="H109" s="272"/>
      <c r="I109" s="280"/>
      <c r="K109" s="5"/>
    </row>
    <row r="110" spans="2:11" ht="30.75" customHeight="1" x14ac:dyDescent="0.2">
      <c r="B110" s="181" t="s">
        <v>267</v>
      </c>
      <c r="C110" s="166" t="s">
        <v>305</v>
      </c>
      <c r="D110" s="273">
        <f>TOTAL!D110</f>
        <v>72948</v>
      </c>
      <c r="E110" s="188" t="s">
        <v>16</v>
      </c>
      <c r="F110" s="298">
        <v>360</v>
      </c>
      <c r="G110" s="219">
        <f>TOTAL!G110</f>
        <v>23.73</v>
      </c>
      <c r="H110" s="272"/>
      <c r="I110" s="280"/>
      <c r="K110" s="5"/>
    </row>
    <row r="111" spans="2:11" ht="30.75" customHeight="1" x14ac:dyDescent="0.2">
      <c r="B111" s="181" t="s">
        <v>268</v>
      </c>
      <c r="C111" s="166" t="s">
        <v>300</v>
      </c>
      <c r="D111" s="273">
        <f>TOTAL!D111</f>
        <v>72947</v>
      </c>
      <c r="E111" s="188" t="s">
        <v>16</v>
      </c>
      <c r="F111" s="298">
        <v>410</v>
      </c>
      <c r="G111" s="219">
        <f>TOTAL!G111</f>
        <v>23.73</v>
      </c>
      <c r="H111" s="272"/>
      <c r="I111" s="280"/>
      <c r="K111" s="5"/>
    </row>
    <row r="112" spans="2:11" ht="28.5" customHeight="1" x14ac:dyDescent="0.2">
      <c r="B112" s="181" t="s">
        <v>269</v>
      </c>
      <c r="C112" s="166" t="s">
        <v>259</v>
      </c>
      <c r="D112" s="273">
        <f>TOTAL!D112</f>
        <v>72947</v>
      </c>
      <c r="E112" s="188" t="s">
        <v>16</v>
      </c>
      <c r="F112" s="298">
        <v>390</v>
      </c>
      <c r="G112" s="219">
        <f>TOTAL!G112</f>
        <v>23.73</v>
      </c>
      <c r="H112" s="272"/>
      <c r="I112" s="280"/>
      <c r="K112" s="5"/>
    </row>
    <row r="113" spans="2:11" ht="30" customHeight="1" x14ac:dyDescent="0.2">
      <c r="B113" s="181" t="s">
        <v>294</v>
      </c>
      <c r="C113" s="166" t="s">
        <v>261</v>
      </c>
      <c r="D113" s="273">
        <f>TOTAL!D113</f>
        <v>72947</v>
      </c>
      <c r="E113" s="188" t="s">
        <v>16</v>
      </c>
      <c r="F113" s="298">
        <v>45</v>
      </c>
      <c r="G113" s="219">
        <f>TOTAL!G113</f>
        <v>23.73</v>
      </c>
      <c r="H113" s="272"/>
      <c r="I113" s="280"/>
      <c r="K113" s="5"/>
    </row>
    <row r="114" spans="2:11" ht="30" customHeight="1" x14ac:dyDescent="0.2">
      <c r="B114" s="181" t="s">
        <v>298</v>
      </c>
      <c r="C114" s="166" t="s">
        <v>262</v>
      </c>
      <c r="D114" s="273">
        <f>TOTAL!D114</f>
        <v>72947</v>
      </c>
      <c r="E114" s="188" t="s">
        <v>16</v>
      </c>
      <c r="F114" s="298">
        <v>25</v>
      </c>
      <c r="G114" s="219">
        <f>TOTAL!G114</f>
        <v>23.73</v>
      </c>
      <c r="H114" s="272"/>
      <c r="I114" s="280"/>
      <c r="K114" s="5"/>
    </row>
    <row r="115" spans="2:11" ht="29.25" customHeight="1" x14ac:dyDescent="0.2">
      <c r="B115" s="181" t="s">
        <v>301</v>
      </c>
      <c r="C115" s="166" t="s">
        <v>270</v>
      </c>
      <c r="D115" s="273" t="str">
        <f>TOTAL!D115</f>
        <v>SICRO 5214000</v>
      </c>
      <c r="E115" s="188" t="s">
        <v>16</v>
      </c>
      <c r="F115" s="298">
        <v>8</v>
      </c>
      <c r="G115" s="219">
        <f>TOTAL!G115</f>
        <v>91.94</v>
      </c>
      <c r="H115" s="272"/>
      <c r="I115" s="280"/>
      <c r="K115" s="5"/>
    </row>
    <row r="116" spans="2:11" ht="28.5" customHeight="1" x14ac:dyDescent="0.2">
      <c r="B116" s="181" t="s">
        <v>304</v>
      </c>
      <c r="C116" s="166" t="s">
        <v>271</v>
      </c>
      <c r="D116" s="273" t="str">
        <f>TOTAL!D116</f>
        <v>SICRO 5214000</v>
      </c>
      <c r="E116" s="188" t="s">
        <v>16</v>
      </c>
      <c r="F116" s="298">
        <v>20</v>
      </c>
      <c r="G116" s="219">
        <f>TOTAL!G116</f>
        <v>91.94</v>
      </c>
      <c r="H116" s="272"/>
      <c r="I116" s="280"/>
      <c r="K116" s="5"/>
    </row>
    <row r="117" spans="2:11" ht="28.5" customHeight="1" x14ac:dyDescent="0.2">
      <c r="B117" s="181" t="s">
        <v>306</v>
      </c>
      <c r="C117" s="166" t="s">
        <v>299</v>
      </c>
      <c r="D117" s="273" t="str">
        <f>TOTAL!D117</f>
        <v>SICRO 5214000</v>
      </c>
      <c r="E117" s="188" t="s">
        <v>16</v>
      </c>
      <c r="F117" s="298">
        <v>20</v>
      </c>
      <c r="G117" s="219">
        <f>TOTAL!G117</f>
        <v>91.94</v>
      </c>
      <c r="H117" s="272"/>
      <c r="I117" s="280"/>
      <c r="K117" s="5"/>
    </row>
    <row r="118" spans="2:11" ht="28.5" customHeight="1" x14ac:dyDescent="0.2">
      <c r="B118" s="181" t="s">
        <v>307</v>
      </c>
      <c r="C118" s="312" t="s">
        <v>331</v>
      </c>
      <c r="D118" s="273" t="str">
        <f>TOTAL!D118</f>
        <v>SICRO 5213359</v>
      </c>
      <c r="E118" s="188" t="s">
        <v>30</v>
      </c>
      <c r="F118" s="310">
        <v>440</v>
      </c>
      <c r="G118" s="219">
        <f>TOTAL!G118</f>
        <v>13.19</v>
      </c>
      <c r="H118" s="272"/>
      <c r="I118" s="280"/>
      <c r="K118" s="5"/>
    </row>
    <row r="119" spans="2:11" ht="15" customHeight="1" thickBot="1" x14ac:dyDescent="0.3">
      <c r="B119" s="492" t="s">
        <v>252</v>
      </c>
      <c r="C119" s="493"/>
      <c r="D119" s="493"/>
      <c r="E119" s="493"/>
      <c r="F119" s="493"/>
      <c r="G119" s="493"/>
      <c r="H119" s="494"/>
      <c r="I119" s="37">
        <f>SUM(I101:I118)</f>
        <v>0</v>
      </c>
      <c r="K119" s="5"/>
    </row>
    <row r="120" spans="2:11" ht="15" customHeight="1" thickBot="1" x14ac:dyDescent="0.3">
      <c r="B120" s="179" t="s">
        <v>278</v>
      </c>
      <c r="C120" s="180" t="s">
        <v>347</v>
      </c>
      <c r="D120" s="81"/>
      <c r="E120" s="81"/>
      <c r="F120" s="81"/>
      <c r="G120" s="81"/>
      <c r="H120" s="81"/>
      <c r="I120" s="82"/>
      <c r="K120" s="5"/>
    </row>
    <row r="121" spans="2:11" ht="15" customHeight="1" x14ac:dyDescent="0.2">
      <c r="B121" s="44" t="s">
        <v>279</v>
      </c>
      <c r="C121" s="30" t="s">
        <v>345</v>
      </c>
      <c r="D121" s="233" t="s">
        <v>338</v>
      </c>
      <c r="E121" s="269" t="s">
        <v>30</v>
      </c>
      <c r="F121" s="94">
        <v>3</v>
      </c>
      <c r="G121" s="94">
        <f>TOTAL!G121</f>
        <v>2210</v>
      </c>
      <c r="H121" s="36"/>
      <c r="I121" s="33"/>
      <c r="K121" s="5"/>
    </row>
    <row r="122" spans="2:11" ht="15" customHeight="1" x14ac:dyDescent="0.2">
      <c r="B122" s="432" t="s">
        <v>343</v>
      </c>
      <c r="C122" s="30" t="s">
        <v>344</v>
      </c>
      <c r="D122" s="233" t="s">
        <v>338</v>
      </c>
      <c r="E122" s="269" t="s">
        <v>30</v>
      </c>
      <c r="F122" s="108">
        <v>0</v>
      </c>
      <c r="G122" s="94">
        <f>TOTAL!G122</f>
        <v>3460</v>
      </c>
      <c r="H122" s="36"/>
      <c r="I122" s="33"/>
      <c r="K122" s="5"/>
    </row>
    <row r="123" spans="2:11" ht="15" customHeight="1" thickBot="1" x14ac:dyDescent="0.3">
      <c r="B123" s="504" t="s">
        <v>346</v>
      </c>
      <c r="C123" s="505"/>
      <c r="D123" s="505"/>
      <c r="E123" s="505"/>
      <c r="F123" s="505"/>
      <c r="G123" s="505"/>
      <c r="H123" s="506"/>
      <c r="I123" s="40">
        <f>I121</f>
        <v>0</v>
      </c>
      <c r="K123" s="5"/>
    </row>
    <row r="124" spans="2:11" ht="15.75" thickBot="1" x14ac:dyDescent="0.3">
      <c r="B124" s="179" t="s">
        <v>313</v>
      </c>
      <c r="C124" s="180" t="s">
        <v>86</v>
      </c>
      <c r="D124" s="81"/>
      <c r="E124" s="81"/>
      <c r="F124" s="81"/>
      <c r="G124" s="81"/>
      <c r="H124" s="81"/>
      <c r="I124" s="82"/>
      <c r="J124" s="1"/>
      <c r="K124" s="5"/>
    </row>
    <row r="125" spans="2:11" ht="14.25" x14ac:dyDescent="0.2">
      <c r="B125" s="44" t="s">
        <v>314</v>
      </c>
      <c r="C125" s="30" t="s">
        <v>34</v>
      </c>
      <c r="D125" s="233" t="str">
        <f>TOTAL!D125</f>
        <v>PLEO 521017</v>
      </c>
      <c r="E125" s="31" t="s">
        <v>16</v>
      </c>
      <c r="F125" s="94">
        <f>F32</f>
        <v>12220</v>
      </c>
      <c r="G125" s="94">
        <f>TOTAL!G125</f>
        <v>0.9</v>
      </c>
      <c r="H125" s="36"/>
      <c r="I125" s="33"/>
      <c r="J125" s="1"/>
      <c r="K125" s="5"/>
    </row>
    <row r="126" spans="2:11" ht="15.75" thickBot="1" x14ac:dyDescent="0.3">
      <c r="B126" s="504" t="s">
        <v>88</v>
      </c>
      <c r="C126" s="505"/>
      <c r="D126" s="505"/>
      <c r="E126" s="505"/>
      <c r="F126" s="505"/>
      <c r="G126" s="505"/>
      <c r="H126" s="506"/>
      <c r="I126" s="40">
        <f>I125</f>
        <v>0</v>
      </c>
      <c r="J126" s="1"/>
      <c r="K126" s="1"/>
    </row>
    <row r="127" spans="2:11" ht="15.75" thickBot="1" x14ac:dyDescent="0.3">
      <c r="B127" s="510" t="s">
        <v>35</v>
      </c>
      <c r="C127" s="511"/>
      <c r="D127" s="511"/>
      <c r="E127" s="511"/>
      <c r="F127" s="511"/>
      <c r="G127" s="511"/>
      <c r="H127" s="512"/>
      <c r="I127" s="83">
        <f>I18+I49+I87+I93+I99+I119+I123+I126</f>
        <v>0</v>
      </c>
      <c r="J127" s="1"/>
      <c r="K127" s="1"/>
    </row>
    <row r="128" spans="2:11" ht="15.75" thickBot="1" x14ac:dyDescent="0.3">
      <c r="B128" s="62"/>
      <c r="C128" s="62"/>
      <c r="D128" s="62"/>
      <c r="E128" s="62"/>
      <c r="F128" s="62"/>
      <c r="G128" s="62"/>
      <c r="H128" s="62"/>
      <c r="I128" s="63"/>
      <c r="J128" s="1"/>
      <c r="K128" s="1"/>
    </row>
    <row r="129" spans="2:11" ht="15.75" x14ac:dyDescent="0.25">
      <c r="B129" s="45"/>
      <c r="C129" s="498" t="s">
        <v>37</v>
      </c>
      <c r="D129" s="499"/>
      <c r="E129" s="46"/>
      <c r="G129" s="127" t="str">
        <f>TOTAL!G129</f>
        <v>Rio Grande, 31 de Agosto de 2018.</v>
      </c>
      <c r="J129" s="1"/>
    </row>
    <row r="130" spans="2:11" ht="15" x14ac:dyDescent="0.25">
      <c r="B130" s="47"/>
      <c r="C130" s="100" t="s">
        <v>124</v>
      </c>
      <c r="D130" s="101">
        <f>'Cálculo BDI'!$D$3</f>
        <v>7.4000000000000003E-3</v>
      </c>
      <c r="E130" s="46"/>
      <c r="F130" s="93"/>
      <c r="G130" s="46"/>
      <c r="H130" s="46"/>
      <c r="I130" s="46"/>
      <c r="J130" s="1"/>
      <c r="K130" s="1"/>
    </row>
    <row r="131" spans="2:11" ht="15" x14ac:dyDescent="0.25">
      <c r="B131" s="47"/>
      <c r="C131" s="100" t="s">
        <v>125</v>
      </c>
      <c r="D131" s="101">
        <f>'Cálculo BDI'!$D$4</f>
        <v>9.7000000000000003E-3</v>
      </c>
      <c r="E131" s="46"/>
      <c r="J131" s="1"/>
      <c r="K131" s="1"/>
    </row>
    <row r="132" spans="2:11" ht="15.75" x14ac:dyDescent="0.25">
      <c r="B132" s="47"/>
      <c r="C132" s="100" t="s">
        <v>126</v>
      </c>
      <c r="D132" s="101">
        <f>'Cálculo BDI'!$D$5</f>
        <v>1.21E-2</v>
      </c>
      <c r="E132" s="46"/>
      <c r="F132" s="500" t="str">
        <f>TOTAL!F132</f>
        <v>Coordenadora de Projetos Eng.ª Suzel Magali Leite</v>
      </c>
      <c r="G132" s="500"/>
      <c r="H132" s="500"/>
      <c r="I132" s="500"/>
      <c r="J132" s="1"/>
      <c r="K132" s="1"/>
    </row>
    <row r="133" spans="2:11" ht="15" customHeight="1" x14ac:dyDescent="0.25">
      <c r="B133" s="49"/>
      <c r="C133" s="100" t="s">
        <v>127</v>
      </c>
      <c r="D133" s="101">
        <f>'Cálculo BDI'!$D$6</f>
        <v>4.6699999999999998E-2</v>
      </c>
      <c r="E133" s="46"/>
      <c r="F133" s="152"/>
      <c r="G133" s="151"/>
      <c r="H133" s="151"/>
      <c r="I133" s="150"/>
      <c r="J133" s="1"/>
      <c r="K133" s="1"/>
    </row>
    <row r="134" spans="2:11" ht="15.75" x14ac:dyDescent="0.25">
      <c r="B134" s="49"/>
      <c r="C134" s="100" t="s">
        <v>128</v>
      </c>
      <c r="D134" s="101">
        <f>'Cálculo BDI'!$D$7</f>
        <v>8.6900000000000005E-2</v>
      </c>
      <c r="E134" s="46"/>
      <c r="F134" s="151"/>
      <c r="G134" s="151"/>
      <c r="H134" s="151"/>
      <c r="I134" s="150"/>
      <c r="J134" s="1"/>
      <c r="K134" s="1"/>
    </row>
    <row r="135" spans="2:11" ht="15.75" x14ac:dyDescent="0.25">
      <c r="B135" s="49"/>
      <c r="C135" s="100" t="s">
        <v>129</v>
      </c>
      <c r="D135" s="101">
        <f>'Cálculo BDI'!$D$8</f>
        <v>6.6500000000000004E-2</v>
      </c>
      <c r="E135" s="46"/>
      <c r="F135" s="500" t="str">
        <f>TOTAL!F135</f>
        <v>Eng.ª  Civil Bárbara Lothamer Peixe</v>
      </c>
      <c r="G135" s="500"/>
      <c r="H135" s="500"/>
      <c r="I135" s="500"/>
      <c r="J135" s="1"/>
      <c r="K135" s="1"/>
    </row>
    <row r="136" spans="2:11" ht="16.5" thickBot="1" x14ac:dyDescent="0.3">
      <c r="B136" s="50"/>
      <c r="C136" s="102" t="s">
        <v>36</v>
      </c>
      <c r="D136" s="103">
        <f>'Cálculo BDI'!$D$9</f>
        <v>0.25359999999999999</v>
      </c>
      <c r="E136" s="46"/>
      <c r="F136" s="151"/>
      <c r="G136" s="151"/>
      <c r="H136" s="151"/>
      <c r="I136" s="150"/>
      <c r="J136" s="1"/>
      <c r="K136" s="1"/>
    </row>
    <row r="137" spans="2:11" ht="15" x14ac:dyDescent="0.2">
      <c r="B137" s="51"/>
      <c r="C137" s="98" t="s">
        <v>122</v>
      </c>
      <c r="D137" s="96"/>
      <c r="E137" s="52"/>
      <c r="J137" s="1"/>
      <c r="K137" s="1"/>
    </row>
    <row r="138" spans="2:11" ht="16.5" thickBot="1" x14ac:dyDescent="0.3">
      <c r="B138" s="51"/>
      <c r="C138" s="99" t="s">
        <v>130</v>
      </c>
      <c r="D138" s="97"/>
      <c r="E138" s="52"/>
      <c r="F138" s="508" t="str">
        <f>TOTAL!F138</f>
        <v>Chefe de Gabinete GPPE Darlene Torrada Pereira</v>
      </c>
      <c r="G138" s="508"/>
      <c r="H138" s="508"/>
      <c r="I138" s="508"/>
      <c r="J138" s="1"/>
      <c r="K138" s="1"/>
    </row>
    <row r="139" spans="2:11" ht="15" x14ac:dyDescent="0.2">
      <c r="B139" s="51"/>
      <c r="C139" s="212"/>
      <c r="D139" s="213"/>
      <c r="E139" s="52"/>
      <c r="F139" s="158"/>
      <c r="G139" s="158"/>
      <c r="H139" s="158"/>
      <c r="I139" s="158"/>
      <c r="J139" s="1"/>
      <c r="K139" s="1"/>
    </row>
    <row r="140" spans="2:11" x14ac:dyDescent="0.2">
      <c r="J140" s="1"/>
      <c r="K140" s="1"/>
    </row>
    <row r="141" spans="2:11" ht="15" customHeight="1" x14ac:dyDescent="0.2">
      <c r="B141" s="507" t="str">
        <f>TOTAL!B141</f>
        <v>OBS: A base dos custos unitários de cada item contido neste orçamento têm origem da tabela do SINAPI de Junho de 2018, SICRO  de Novembro de 2017 e Franarin de Junho de 2018.</v>
      </c>
      <c r="C141" s="507"/>
      <c r="D141" s="507"/>
      <c r="E141" s="507"/>
      <c r="F141" s="507"/>
      <c r="G141" s="507"/>
      <c r="H141" s="507"/>
      <c r="I141" s="507"/>
      <c r="J141" s="1"/>
      <c r="K141" s="1"/>
    </row>
    <row r="142" spans="2:11" ht="15" customHeight="1" x14ac:dyDescent="0.2">
      <c r="B142" s="507"/>
      <c r="C142" s="507"/>
      <c r="D142" s="507"/>
      <c r="E142" s="507"/>
      <c r="F142" s="507"/>
      <c r="G142" s="507"/>
      <c r="H142" s="507"/>
      <c r="I142" s="507"/>
      <c r="J142" s="1"/>
      <c r="K142" s="1"/>
    </row>
    <row r="143" spans="2:11" ht="15" x14ac:dyDescent="0.2">
      <c r="F143" s="52"/>
      <c r="H143" s="125"/>
      <c r="J143" s="1"/>
      <c r="K143" s="1"/>
    </row>
    <row r="144" spans="2:11" ht="12.75" customHeight="1" x14ac:dyDescent="0.2">
      <c r="C144" s="124"/>
      <c r="D144" s="124"/>
      <c r="E144" s="124"/>
      <c r="F144" s="124"/>
      <c r="H144" s="124"/>
      <c r="I144" s="124"/>
    </row>
    <row r="145" spans="2:12" ht="12.75" customHeight="1" x14ac:dyDescent="0.2">
      <c r="C145" s="124"/>
      <c r="D145" s="124"/>
      <c r="E145" s="124"/>
      <c r="F145" s="124"/>
      <c r="G145" s="127"/>
      <c r="H145" s="124"/>
      <c r="I145" s="124"/>
    </row>
    <row r="146" spans="2:12" ht="12.75" customHeight="1" x14ac:dyDescent="0.2">
      <c r="C146" s="124"/>
      <c r="D146" s="124"/>
      <c r="E146" s="124"/>
      <c r="F146" s="124"/>
      <c r="G146" s="127"/>
      <c r="H146" s="124"/>
      <c r="I146" s="124"/>
    </row>
    <row r="147" spans="2:12" ht="12.75" customHeight="1" x14ac:dyDescent="0.2">
      <c r="C147" s="124"/>
      <c r="D147" s="124"/>
      <c r="E147" s="124"/>
      <c r="F147" s="124"/>
      <c r="G147" s="124"/>
      <c r="H147" s="124"/>
      <c r="I147" s="124"/>
    </row>
    <row r="148" spans="2:12" x14ac:dyDescent="0.2">
      <c r="C148" s="2"/>
      <c r="F148" s="126"/>
      <c r="G148" s="126"/>
      <c r="H148" s="126"/>
      <c r="I148" s="185"/>
      <c r="J148" s="126"/>
      <c r="K148" s="126"/>
      <c r="L148" s="126"/>
    </row>
    <row r="149" spans="2:12" x14ac:dyDescent="0.2">
      <c r="B149" s="3"/>
      <c r="C149" s="2"/>
    </row>
    <row r="150" spans="2:12" x14ac:dyDescent="0.2">
      <c r="B150" s="3"/>
      <c r="C150" s="2"/>
    </row>
    <row r="151" spans="2:12" x14ac:dyDescent="0.2">
      <c r="B151" s="3"/>
      <c r="C151" s="2"/>
    </row>
    <row r="152" spans="2:12" x14ac:dyDescent="0.2">
      <c r="B152" s="3"/>
      <c r="C152" s="2"/>
    </row>
    <row r="153" spans="2:12" x14ac:dyDescent="0.2">
      <c r="B153" s="3"/>
      <c r="C153" s="2"/>
    </row>
    <row r="154" spans="2:12" x14ac:dyDescent="0.2">
      <c r="B154" s="3"/>
      <c r="C154" s="2"/>
    </row>
    <row r="155" spans="2:12" x14ac:dyDescent="0.2">
      <c r="B155" s="3"/>
      <c r="C155" s="2"/>
    </row>
    <row r="156" spans="2:12" x14ac:dyDescent="0.2">
      <c r="B156" s="3"/>
      <c r="C156" s="2"/>
    </row>
    <row r="157" spans="2:12" x14ac:dyDescent="0.2">
      <c r="B157" s="3"/>
      <c r="C157" s="2"/>
    </row>
    <row r="158" spans="2:12" x14ac:dyDescent="0.2">
      <c r="B158" s="3"/>
      <c r="C158" s="2"/>
    </row>
    <row r="159" spans="2:12" x14ac:dyDescent="0.2">
      <c r="B159" s="3"/>
      <c r="C159" s="2"/>
    </row>
    <row r="160" spans="2:12" x14ac:dyDescent="0.2">
      <c r="B160" s="3"/>
      <c r="C160" s="2"/>
    </row>
    <row r="161" spans="2:3" x14ac:dyDescent="0.2">
      <c r="B161" s="3"/>
      <c r="C161" s="2"/>
    </row>
    <row r="162" spans="2:3" x14ac:dyDescent="0.2">
      <c r="B162" s="3"/>
      <c r="C162" s="2"/>
    </row>
    <row r="163" spans="2:3" x14ac:dyDescent="0.2">
      <c r="B163" s="3"/>
      <c r="C163" s="2"/>
    </row>
    <row r="164" spans="2:3" x14ac:dyDescent="0.2">
      <c r="B164" s="3"/>
      <c r="C164" s="2"/>
    </row>
    <row r="165" spans="2:3" x14ac:dyDescent="0.2">
      <c r="B165" s="3"/>
      <c r="C165" s="2"/>
    </row>
    <row r="166" spans="2:3" x14ac:dyDescent="0.2">
      <c r="B166" s="3"/>
      <c r="C166" s="2"/>
    </row>
    <row r="167" spans="2:3" x14ac:dyDescent="0.2">
      <c r="B167" s="3"/>
      <c r="C167" s="2"/>
    </row>
    <row r="168" spans="2:3" x14ac:dyDescent="0.2">
      <c r="B168" s="3"/>
      <c r="C168" s="2"/>
    </row>
    <row r="169" spans="2:3" x14ac:dyDescent="0.2">
      <c r="B169" s="3"/>
      <c r="C169" s="2"/>
    </row>
    <row r="170" spans="2:3" x14ac:dyDescent="0.2">
      <c r="B170" s="3"/>
      <c r="C170" s="2"/>
    </row>
    <row r="171" spans="2:3" x14ac:dyDescent="0.2">
      <c r="B171" s="3"/>
      <c r="C171" s="2"/>
    </row>
    <row r="172" spans="2:3" x14ac:dyDescent="0.2">
      <c r="C172" s="2"/>
    </row>
    <row r="173" spans="2:3" x14ac:dyDescent="0.2">
      <c r="C173" s="2"/>
    </row>
    <row r="174" spans="2:3" x14ac:dyDescent="0.2">
      <c r="C174" s="2"/>
    </row>
    <row r="175" spans="2:3" x14ac:dyDescent="0.2">
      <c r="C175" s="2"/>
    </row>
    <row r="176" spans="2:3" x14ac:dyDescent="0.2">
      <c r="C176" s="2"/>
    </row>
    <row r="177" spans="3:3" x14ac:dyDescent="0.2">
      <c r="C177" s="2"/>
    </row>
    <row r="178" spans="3:3" x14ac:dyDescent="0.2">
      <c r="C178" s="2"/>
    </row>
    <row r="179" spans="3:3" x14ac:dyDescent="0.2">
      <c r="C179" s="2"/>
    </row>
    <row r="180" spans="3:3" x14ac:dyDescent="0.2">
      <c r="C180" s="2"/>
    </row>
    <row r="181" spans="3:3" x14ac:dyDescent="0.2">
      <c r="C181" s="2"/>
    </row>
  </sheetData>
  <mergeCells count="29">
    <mergeCell ref="B141:I142"/>
    <mergeCell ref="B127:H127"/>
    <mergeCell ref="C129:D129"/>
    <mergeCell ref="F132:I132"/>
    <mergeCell ref="F135:I135"/>
    <mergeCell ref="F138:I138"/>
    <mergeCell ref="B126:H126"/>
    <mergeCell ref="H6:H7"/>
    <mergeCell ref="I6:I7"/>
    <mergeCell ref="K7:K8"/>
    <mergeCell ref="B18:H18"/>
    <mergeCell ref="C20:I20"/>
    <mergeCell ref="B49:H49"/>
    <mergeCell ref="C51:I51"/>
    <mergeCell ref="B87:H87"/>
    <mergeCell ref="B93:H93"/>
    <mergeCell ref="B99:H99"/>
    <mergeCell ref="B119:H119"/>
    <mergeCell ref="B123:H123"/>
    <mergeCell ref="B1:I1"/>
    <mergeCell ref="B2:I2"/>
    <mergeCell ref="B3:I3"/>
    <mergeCell ref="B4:I5"/>
    <mergeCell ref="B6:B7"/>
    <mergeCell ref="C6:C7"/>
    <mergeCell ref="D6:D7"/>
    <mergeCell ref="E6:E7"/>
    <mergeCell ref="F6:F7"/>
    <mergeCell ref="G6:G7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B1:L181"/>
  <sheetViews>
    <sheetView topLeftCell="A115" zoomScale="90" zoomScaleNormal="90" zoomScaleSheetLayoutView="120" workbookViewId="0">
      <selection activeCell="O42" sqref="K23:O42"/>
    </sheetView>
  </sheetViews>
  <sheetFormatPr defaultRowHeight="12.75" x14ac:dyDescent="0.2"/>
  <cols>
    <col min="1" max="1" width="9.140625" style="28"/>
    <col min="2" max="2" width="7" style="28" customWidth="1"/>
    <col min="3" max="3" width="58.28515625" style="28" customWidth="1"/>
    <col min="4" max="4" width="21" style="28" customWidth="1"/>
    <col min="5" max="5" width="7.7109375" style="28" customWidth="1"/>
    <col min="6" max="6" width="12.42578125" style="28" customWidth="1"/>
    <col min="7" max="7" width="12.5703125" style="28" customWidth="1"/>
    <col min="8" max="8" width="15" style="28" customWidth="1"/>
    <col min="9" max="9" width="18.85546875" style="28" customWidth="1"/>
    <col min="10" max="10" width="9.140625" style="28"/>
    <col min="11" max="11" width="22.5703125" style="28" customWidth="1"/>
    <col min="12" max="16384" width="9.140625" style="28"/>
  </cols>
  <sheetData>
    <row r="1" spans="2:12" x14ac:dyDescent="0.2">
      <c r="B1" s="468" t="s">
        <v>49</v>
      </c>
      <c r="C1" s="469"/>
      <c r="D1" s="469"/>
      <c r="E1" s="469"/>
      <c r="F1" s="469"/>
      <c r="G1" s="469"/>
      <c r="H1" s="469"/>
      <c r="I1" s="470"/>
    </row>
    <row r="2" spans="2:12" x14ac:dyDescent="0.2">
      <c r="B2" s="471" t="s">
        <v>0</v>
      </c>
      <c r="C2" s="472"/>
      <c r="D2" s="472"/>
      <c r="E2" s="472"/>
      <c r="F2" s="472"/>
      <c r="G2" s="472"/>
      <c r="H2" s="472"/>
      <c r="I2" s="473"/>
      <c r="K2" s="28" t="s">
        <v>152</v>
      </c>
    </row>
    <row r="3" spans="2:12" ht="15.75" customHeight="1" thickBot="1" x14ac:dyDescent="0.25">
      <c r="B3" s="474" t="s">
        <v>217</v>
      </c>
      <c r="C3" s="475"/>
      <c r="D3" s="475"/>
      <c r="E3" s="475"/>
      <c r="F3" s="475"/>
      <c r="G3" s="475"/>
      <c r="H3" s="475"/>
      <c r="I3" s="476"/>
    </row>
    <row r="4" spans="2:12" ht="15.75" customHeight="1" x14ac:dyDescent="0.2">
      <c r="B4" s="477" t="s">
        <v>153</v>
      </c>
      <c r="C4" s="478"/>
      <c r="D4" s="478"/>
      <c r="E4" s="478"/>
      <c r="F4" s="478"/>
      <c r="G4" s="478"/>
      <c r="H4" s="478"/>
      <c r="I4" s="479"/>
    </row>
    <row r="5" spans="2:12" ht="5.25" customHeight="1" thickBot="1" x14ac:dyDescent="0.25">
      <c r="B5" s="480"/>
      <c r="C5" s="481"/>
      <c r="D5" s="481"/>
      <c r="E5" s="481"/>
      <c r="F5" s="481"/>
      <c r="G5" s="481"/>
      <c r="H5" s="481"/>
      <c r="I5" s="482"/>
    </row>
    <row r="6" spans="2:12" ht="12.75" customHeight="1" x14ac:dyDescent="0.2">
      <c r="B6" s="483" t="s">
        <v>1</v>
      </c>
      <c r="C6" s="485" t="s">
        <v>96</v>
      </c>
      <c r="D6" s="487" t="s">
        <v>104</v>
      </c>
      <c r="E6" s="483" t="s">
        <v>2</v>
      </c>
      <c r="F6" s="483" t="s">
        <v>3</v>
      </c>
      <c r="G6" s="489" t="s">
        <v>4</v>
      </c>
      <c r="H6" s="490" t="s">
        <v>51</v>
      </c>
      <c r="I6" s="487" t="s">
        <v>50</v>
      </c>
      <c r="K6" s="163"/>
      <c r="L6" s="147"/>
    </row>
    <row r="7" spans="2:12" ht="15.75" customHeight="1" thickBot="1" x14ac:dyDescent="0.25">
      <c r="B7" s="484"/>
      <c r="C7" s="486"/>
      <c r="D7" s="488"/>
      <c r="E7" s="484"/>
      <c r="F7" s="484"/>
      <c r="G7" s="484"/>
      <c r="H7" s="488"/>
      <c r="I7" s="488"/>
      <c r="K7" s="491"/>
      <c r="L7" s="147"/>
    </row>
    <row r="8" spans="2:12" ht="15.75" thickBot="1" x14ac:dyDescent="0.3">
      <c r="B8" s="78" t="s">
        <v>5</v>
      </c>
      <c r="C8" s="79" t="s">
        <v>119</v>
      </c>
      <c r="D8" s="79"/>
      <c r="E8" s="79"/>
      <c r="F8" s="79"/>
      <c r="G8" s="79"/>
      <c r="H8" s="79"/>
      <c r="I8" s="80"/>
      <c r="K8" s="491"/>
      <c r="L8" s="147"/>
    </row>
    <row r="9" spans="2:12" ht="14.25" x14ac:dyDescent="0.2">
      <c r="B9" s="29" t="s">
        <v>6</v>
      </c>
      <c r="C9" s="30" t="s">
        <v>229</v>
      </c>
      <c r="D9" s="31" t="str">
        <f>TOTAL!D9</f>
        <v>INS 10775</v>
      </c>
      <c r="E9" s="32" t="s">
        <v>52</v>
      </c>
      <c r="F9" s="94">
        <v>0</v>
      </c>
      <c r="G9" s="94">
        <f>TOTAL!G9</f>
        <v>450</v>
      </c>
      <c r="H9" s="86"/>
      <c r="I9" s="77"/>
      <c r="K9" s="129"/>
      <c r="L9" s="147"/>
    </row>
    <row r="10" spans="2:12" ht="14.25" x14ac:dyDescent="0.2">
      <c r="B10" s="29" t="s">
        <v>7</v>
      </c>
      <c r="C10" s="30" t="s">
        <v>228</v>
      </c>
      <c r="D10" s="31" t="str">
        <f>TOTAL!D10</f>
        <v>INS 10776</v>
      </c>
      <c r="E10" s="32" t="s">
        <v>52</v>
      </c>
      <c r="F10" s="94">
        <v>0</v>
      </c>
      <c r="G10" s="94">
        <f>TOTAL!G10</f>
        <v>351.56</v>
      </c>
      <c r="H10" s="86"/>
      <c r="I10" s="77"/>
      <c r="K10" s="129"/>
      <c r="L10" s="147"/>
    </row>
    <row r="11" spans="2:12" ht="14.25" x14ac:dyDescent="0.2">
      <c r="B11" s="29" t="s">
        <v>9</v>
      </c>
      <c r="C11" s="30" t="s">
        <v>321</v>
      </c>
      <c r="D11" s="31" t="str">
        <f>TOTAL!D11</f>
        <v>PLEO 327</v>
      </c>
      <c r="E11" s="32" t="s">
        <v>52</v>
      </c>
      <c r="F11" s="94">
        <v>0</v>
      </c>
      <c r="G11" s="94">
        <f>TOTAL!G11</f>
        <v>21020.02</v>
      </c>
      <c r="H11" s="86"/>
      <c r="I11" s="77"/>
      <c r="K11" s="129"/>
      <c r="L11" s="147"/>
    </row>
    <row r="12" spans="2:12" ht="14.25" x14ac:dyDescent="0.2">
      <c r="B12" s="29" t="s">
        <v>11</v>
      </c>
      <c r="C12" s="30" t="s">
        <v>232</v>
      </c>
      <c r="D12" s="31" t="str">
        <f>TOTAL!D12</f>
        <v>PLEO 325</v>
      </c>
      <c r="E12" s="32" t="s">
        <v>30</v>
      </c>
      <c r="F12" s="94">
        <v>0</v>
      </c>
      <c r="G12" s="94">
        <f>TOTAL!G12</f>
        <v>14744.34</v>
      </c>
      <c r="H12" s="86"/>
      <c r="I12" s="77"/>
      <c r="K12" s="129"/>
      <c r="L12" s="147"/>
    </row>
    <row r="13" spans="2:12" ht="14.25" x14ac:dyDescent="0.2">
      <c r="B13" s="29" t="s">
        <v>12</v>
      </c>
      <c r="C13" s="84" t="s">
        <v>14</v>
      </c>
      <c r="D13" s="31" t="str">
        <f>TOTAL!D13</f>
        <v>74209/001</v>
      </c>
      <c r="E13" s="202" t="s">
        <v>16</v>
      </c>
      <c r="F13" s="94">
        <v>0</v>
      </c>
      <c r="G13" s="94">
        <f>TOTAL!G13</f>
        <v>303.89999999999998</v>
      </c>
      <c r="H13" s="86"/>
      <c r="I13" s="77"/>
      <c r="K13" s="129"/>
      <c r="L13" s="147"/>
    </row>
    <row r="14" spans="2:12" ht="14.25" x14ac:dyDescent="0.2">
      <c r="B14" s="29" t="s">
        <v>231</v>
      </c>
      <c r="C14" s="84" t="s">
        <v>8</v>
      </c>
      <c r="D14" s="31" t="str">
        <f>TOTAL!D14</f>
        <v>PLEO  25101</v>
      </c>
      <c r="E14" s="202" t="s">
        <v>18</v>
      </c>
      <c r="F14" s="94">
        <v>0</v>
      </c>
      <c r="G14" s="94">
        <f>TOTAL!G14</f>
        <v>702</v>
      </c>
      <c r="H14" s="86"/>
      <c r="I14" s="77"/>
      <c r="K14" s="129"/>
      <c r="L14" s="147"/>
    </row>
    <row r="15" spans="2:12" ht="14.25" x14ac:dyDescent="0.2">
      <c r="B15" s="29" t="s">
        <v>233</v>
      </c>
      <c r="C15" s="84" t="s">
        <v>10</v>
      </c>
      <c r="D15" s="31">
        <f>TOTAL!D15</f>
        <v>41598</v>
      </c>
      <c r="E15" s="202" t="s">
        <v>30</v>
      </c>
      <c r="F15" s="94">
        <v>0</v>
      </c>
      <c r="G15" s="94">
        <f>TOTAL!G15</f>
        <v>1320.19</v>
      </c>
      <c r="H15" s="86"/>
      <c r="I15" s="77"/>
      <c r="K15" s="129"/>
      <c r="L15" s="147"/>
    </row>
    <row r="16" spans="2:12" ht="14.25" x14ac:dyDescent="0.2">
      <c r="B16" s="29" t="s">
        <v>322</v>
      </c>
      <c r="C16" s="84" t="s">
        <v>13</v>
      </c>
      <c r="D16" s="31" t="str">
        <f>TOTAL!D16</f>
        <v>74221/001</v>
      </c>
      <c r="E16" s="202" t="s">
        <v>17</v>
      </c>
      <c r="F16" s="94">
        <v>420</v>
      </c>
      <c r="G16" s="94">
        <f>TOTAL!G16</f>
        <v>2.29</v>
      </c>
      <c r="H16" s="86"/>
      <c r="I16" s="77"/>
      <c r="K16" s="129"/>
      <c r="L16" s="147"/>
    </row>
    <row r="17" spans="2:12" ht="14.25" x14ac:dyDescent="0.2">
      <c r="B17" s="34" t="s">
        <v>323</v>
      </c>
      <c r="C17" s="323" t="s">
        <v>324</v>
      </c>
      <c r="D17" s="31" t="str">
        <f>TOTAL!D17</f>
        <v>PLEO 518903</v>
      </c>
      <c r="E17" s="202" t="s">
        <v>17</v>
      </c>
      <c r="F17" s="324">
        <f>F16</f>
        <v>420</v>
      </c>
      <c r="G17" s="94">
        <f>TOTAL!G17</f>
        <v>1.31</v>
      </c>
      <c r="H17" s="86"/>
      <c r="I17" s="77"/>
      <c r="K17" s="129"/>
      <c r="L17" s="147"/>
    </row>
    <row r="18" spans="2:12" ht="15.75" customHeight="1" thickBot="1" x14ac:dyDescent="0.3">
      <c r="B18" s="492" t="s">
        <v>19</v>
      </c>
      <c r="C18" s="493"/>
      <c r="D18" s="493"/>
      <c r="E18" s="493"/>
      <c r="F18" s="493"/>
      <c r="G18" s="493"/>
      <c r="H18" s="494"/>
      <c r="I18" s="37">
        <f>SUM(I9:I17)</f>
        <v>0</v>
      </c>
      <c r="K18" s="129"/>
      <c r="L18" s="147"/>
    </row>
    <row r="19" spans="2:12" ht="15.75" thickBot="1" x14ac:dyDescent="0.3">
      <c r="B19" s="78" t="s">
        <v>15</v>
      </c>
      <c r="C19" s="79" t="s">
        <v>120</v>
      </c>
      <c r="D19" s="79"/>
      <c r="E19" s="79"/>
      <c r="F19" s="79"/>
      <c r="G19" s="79"/>
      <c r="H19" s="79"/>
      <c r="I19" s="80"/>
      <c r="K19" s="129"/>
      <c r="L19" s="147"/>
    </row>
    <row r="20" spans="2:12" ht="15" x14ac:dyDescent="0.25">
      <c r="B20" s="69" t="s">
        <v>20</v>
      </c>
      <c r="C20" s="495" t="s">
        <v>108</v>
      </c>
      <c r="D20" s="496"/>
      <c r="E20" s="496"/>
      <c r="F20" s="496"/>
      <c r="G20" s="496"/>
      <c r="H20" s="496"/>
      <c r="I20" s="497"/>
      <c r="K20" s="129"/>
      <c r="L20" s="147"/>
    </row>
    <row r="21" spans="2:12" ht="16.5" customHeight="1" x14ac:dyDescent="0.2">
      <c r="B21" s="71" t="s">
        <v>22</v>
      </c>
      <c r="C21" s="92" t="s">
        <v>136</v>
      </c>
      <c r="D21" s="189">
        <f>TOTAL!D21</f>
        <v>78472</v>
      </c>
      <c r="E21" s="189" t="s">
        <v>16</v>
      </c>
      <c r="F21" s="94">
        <f>F32</f>
        <v>3320</v>
      </c>
      <c r="G21" s="94">
        <f>TOTAL!G21</f>
        <v>0.34</v>
      </c>
      <c r="H21" s="86"/>
      <c r="I21" s="77"/>
      <c r="K21" s="129"/>
      <c r="L21" s="147"/>
    </row>
    <row r="22" spans="2:12" ht="15" x14ac:dyDescent="0.25">
      <c r="B22" s="41" t="s">
        <v>26</v>
      </c>
      <c r="C22" s="42" t="s">
        <v>55</v>
      </c>
      <c r="D22" s="189"/>
      <c r="E22" s="107"/>
      <c r="F22" s="174"/>
      <c r="G22" s="94"/>
      <c r="H22" s="86"/>
      <c r="I22" s="178"/>
      <c r="K22" s="129"/>
      <c r="L22" s="147"/>
    </row>
    <row r="23" spans="2:12" ht="14.25" x14ac:dyDescent="0.2">
      <c r="B23" s="34" t="s">
        <v>27</v>
      </c>
      <c r="C23" s="66" t="s">
        <v>107</v>
      </c>
      <c r="D23" s="189" t="str">
        <f>TOTAL!D23</f>
        <v>74205/001</v>
      </c>
      <c r="E23" s="130" t="s">
        <v>29</v>
      </c>
      <c r="F23" s="94">
        <v>220</v>
      </c>
      <c r="G23" s="94">
        <f>TOTAL!G23</f>
        <v>1.41</v>
      </c>
      <c r="H23" s="86"/>
      <c r="I23" s="77"/>
      <c r="K23" s="5"/>
    </row>
    <row r="24" spans="2:12" ht="15.75" customHeight="1" x14ac:dyDescent="0.2">
      <c r="B24" s="59" t="s">
        <v>109</v>
      </c>
      <c r="C24" s="92" t="s">
        <v>93</v>
      </c>
      <c r="D24" s="189">
        <f>TOTAL!D24</f>
        <v>95875</v>
      </c>
      <c r="E24" s="189" t="s">
        <v>91</v>
      </c>
      <c r="F24" s="94">
        <f>ROUNDUP((((F25*0.15))*5.8),0)</f>
        <v>2889</v>
      </c>
      <c r="G24" s="94">
        <f>TOTAL!G24</f>
        <v>1.07</v>
      </c>
      <c r="H24" s="86"/>
      <c r="I24" s="77"/>
      <c r="K24" s="307"/>
    </row>
    <row r="25" spans="2:12" ht="14.25" x14ac:dyDescent="0.2">
      <c r="B25" s="34" t="s">
        <v>110</v>
      </c>
      <c r="C25" s="172" t="s">
        <v>56</v>
      </c>
      <c r="D25" s="189">
        <f>TOTAL!D25</f>
        <v>72961</v>
      </c>
      <c r="E25" s="203" t="s">
        <v>16</v>
      </c>
      <c r="F25" s="94">
        <f>F32</f>
        <v>3320</v>
      </c>
      <c r="G25" s="94">
        <f>TOTAL!G25</f>
        <v>1.22</v>
      </c>
      <c r="H25" s="86"/>
      <c r="I25" s="77"/>
      <c r="J25" s="9"/>
      <c r="K25" s="5"/>
    </row>
    <row r="26" spans="2:12" ht="14.25" x14ac:dyDescent="0.2">
      <c r="B26" s="59" t="s">
        <v>111</v>
      </c>
      <c r="C26" s="170" t="s">
        <v>163</v>
      </c>
      <c r="D26" s="189">
        <f>TOTAL!D26</f>
        <v>79482</v>
      </c>
      <c r="E26" s="130" t="s">
        <v>29</v>
      </c>
      <c r="F26" s="94">
        <v>415</v>
      </c>
      <c r="G26" s="94">
        <f>TOTAL!G26</f>
        <v>63.6</v>
      </c>
      <c r="H26" s="86"/>
      <c r="I26" s="77"/>
      <c r="J26" s="9"/>
      <c r="K26" s="5"/>
    </row>
    <row r="27" spans="2:12" ht="14.25" x14ac:dyDescent="0.2">
      <c r="B27" s="59" t="s">
        <v>112</v>
      </c>
      <c r="C27" s="170" t="s">
        <v>205</v>
      </c>
      <c r="D27" s="189" t="str">
        <f>TOTAL!D27</f>
        <v>PLEO 592047</v>
      </c>
      <c r="E27" s="130" t="s">
        <v>29</v>
      </c>
      <c r="F27" s="108">
        <v>664</v>
      </c>
      <c r="G27" s="94">
        <f>TOTAL!G27</f>
        <v>84.87</v>
      </c>
      <c r="H27" s="86"/>
      <c r="I27" s="77"/>
      <c r="J27" s="9"/>
      <c r="K27" s="5"/>
    </row>
    <row r="28" spans="2:12" ht="14.25" x14ac:dyDescent="0.2">
      <c r="B28" s="59" t="s">
        <v>165</v>
      </c>
      <c r="C28" s="226" t="s">
        <v>221</v>
      </c>
      <c r="D28" s="189">
        <f>TOTAL!D28</f>
        <v>93590</v>
      </c>
      <c r="E28" s="189" t="s">
        <v>91</v>
      </c>
      <c r="F28" s="108">
        <f>ROUNDUP((F27*72),0)</f>
        <v>47808</v>
      </c>
      <c r="G28" s="94">
        <f>TOTAL!G28</f>
        <v>0.76</v>
      </c>
      <c r="H28" s="86"/>
      <c r="I28" s="77"/>
      <c r="J28" s="9"/>
      <c r="K28" s="218"/>
    </row>
    <row r="29" spans="2:12" ht="14.25" x14ac:dyDescent="0.2">
      <c r="B29" s="59" t="s">
        <v>215</v>
      </c>
      <c r="C29" s="170" t="s">
        <v>166</v>
      </c>
      <c r="D29" s="189">
        <f>TOTAL!D29</f>
        <v>96396</v>
      </c>
      <c r="E29" s="130" t="s">
        <v>29</v>
      </c>
      <c r="F29" s="108">
        <v>664</v>
      </c>
      <c r="G29" s="94">
        <f>TOTAL!G29</f>
        <v>84.3</v>
      </c>
      <c r="H29" s="86"/>
      <c r="I29" s="77"/>
      <c r="J29" s="9"/>
      <c r="K29" s="5"/>
    </row>
    <row r="30" spans="2:12" ht="14.25" x14ac:dyDescent="0.2">
      <c r="B30" s="59" t="s">
        <v>220</v>
      </c>
      <c r="C30" s="226" t="s">
        <v>216</v>
      </c>
      <c r="D30" s="189">
        <f>TOTAL!D30</f>
        <v>83356</v>
      </c>
      <c r="E30" s="189" t="s">
        <v>91</v>
      </c>
      <c r="F30" s="174">
        <f>ROUNDUP((F29*78),0)</f>
        <v>51792</v>
      </c>
      <c r="G30" s="94">
        <f>TOTAL!G30</f>
        <v>0.75</v>
      </c>
      <c r="H30" s="86"/>
      <c r="I30" s="77"/>
      <c r="J30" s="9"/>
      <c r="K30" s="218"/>
    </row>
    <row r="31" spans="2:12" s="9" customFormat="1" ht="15" x14ac:dyDescent="0.25">
      <c r="B31" s="55" t="s">
        <v>28</v>
      </c>
      <c r="C31" s="56" t="s">
        <v>57</v>
      </c>
      <c r="D31" s="189"/>
      <c r="E31" s="204"/>
      <c r="F31" s="174"/>
      <c r="G31" s="94"/>
      <c r="H31" s="86"/>
      <c r="I31" s="176"/>
      <c r="K31" s="57"/>
    </row>
    <row r="32" spans="2:12" ht="42.75" x14ac:dyDescent="0.2">
      <c r="B32" s="59" t="s">
        <v>59</v>
      </c>
      <c r="C32" s="166" t="s">
        <v>167</v>
      </c>
      <c r="D32" s="189">
        <f>TOTAL!D32</f>
        <v>92405</v>
      </c>
      <c r="E32" s="131" t="s">
        <v>16</v>
      </c>
      <c r="F32" s="108">
        <v>3320</v>
      </c>
      <c r="G32" s="94">
        <f>TOTAL!G32</f>
        <v>45.79</v>
      </c>
      <c r="H32" s="86"/>
      <c r="I32" s="77"/>
      <c r="J32" s="214"/>
      <c r="K32" s="154"/>
    </row>
    <row r="33" spans="2:11" ht="15" x14ac:dyDescent="0.25">
      <c r="B33" s="55" t="s">
        <v>113</v>
      </c>
      <c r="C33" s="56" t="s">
        <v>209</v>
      </c>
      <c r="D33" s="189"/>
      <c r="E33" s="131"/>
      <c r="F33" s="215"/>
      <c r="G33" s="94"/>
      <c r="H33" s="86"/>
      <c r="I33" s="77"/>
      <c r="J33" s="214"/>
      <c r="K33" s="154"/>
    </row>
    <row r="34" spans="2:11" ht="14.25" x14ac:dyDescent="0.2">
      <c r="B34" s="59" t="s">
        <v>114</v>
      </c>
      <c r="C34" s="225" t="s">
        <v>210</v>
      </c>
      <c r="D34" s="189">
        <f>TOTAL!D34</f>
        <v>96401</v>
      </c>
      <c r="E34" s="131" t="s">
        <v>16</v>
      </c>
      <c r="F34" s="215">
        <v>0</v>
      </c>
      <c r="G34" s="94">
        <f>TOTAL!G34</f>
        <v>4.42</v>
      </c>
      <c r="H34" s="86"/>
      <c r="I34" s="77"/>
      <c r="J34" s="214"/>
      <c r="K34" s="154"/>
    </row>
    <row r="35" spans="2:11" ht="28.5" x14ac:dyDescent="0.2">
      <c r="B35" s="59" t="s">
        <v>115</v>
      </c>
      <c r="C35" s="225" t="s">
        <v>227</v>
      </c>
      <c r="D35" s="189">
        <f>TOTAL!D35</f>
        <v>95998</v>
      </c>
      <c r="E35" s="131" t="s">
        <v>29</v>
      </c>
      <c r="F35" s="215">
        <v>0</v>
      </c>
      <c r="G35" s="94">
        <f>TOTAL!G35</f>
        <v>884.46</v>
      </c>
      <c r="H35" s="86"/>
      <c r="I35" s="77"/>
      <c r="J35" s="214"/>
      <c r="K35" s="154"/>
    </row>
    <row r="36" spans="2:11" ht="42.75" x14ac:dyDescent="0.2">
      <c r="B36" s="59" t="s">
        <v>207</v>
      </c>
      <c r="C36" s="225" t="s">
        <v>226</v>
      </c>
      <c r="D36" s="189">
        <f>TOTAL!D36</f>
        <v>95990</v>
      </c>
      <c r="E36" s="242" t="s">
        <v>29</v>
      </c>
      <c r="F36" s="215">
        <v>0</v>
      </c>
      <c r="G36" s="94">
        <f>TOTAL!G36</f>
        <v>993.12</v>
      </c>
      <c r="H36" s="86"/>
      <c r="I36" s="77"/>
      <c r="J36" s="214"/>
      <c r="K36" s="154"/>
    </row>
    <row r="37" spans="2:11" ht="14.25" x14ac:dyDescent="0.2">
      <c r="B37" s="59" t="s">
        <v>225</v>
      </c>
      <c r="C37" s="225" t="s">
        <v>188</v>
      </c>
      <c r="D37" s="189">
        <f>TOTAL!D37</f>
        <v>93590</v>
      </c>
      <c r="E37" s="68" t="s">
        <v>91</v>
      </c>
      <c r="F37" s="215">
        <f>ROUNDUP((F36*78),0)</f>
        <v>0</v>
      </c>
      <c r="G37" s="94">
        <f>TOTAL!G37</f>
        <v>0.76</v>
      </c>
      <c r="H37" s="86"/>
      <c r="I37" s="77"/>
      <c r="J37" s="214"/>
      <c r="K37" s="218"/>
    </row>
    <row r="38" spans="2:11" ht="15" x14ac:dyDescent="0.25">
      <c r="B38" s="43" t="s">
        <v>155</v>
      </c>
      <c r="C38" s="38" t="s">
        <v>58</v>
      </c>
      <c r="D38" s="189"/>
      <c r="E38" s="155"/>
      <c r="F38" s="215"/>
      <c r="G38" s="94"/>
      <c r="H38" s="86"/>
      <c r="I38" s="176"/>
      <c r="K38" s="5"/>
    </row>
    <row r="39" spans="2:11" ht="27.75" customHeight="1" x14ac:dyDescent="0.2">
      <c r="B39" s="59" t="s">
        <v>157</v>
      </c>
      <c r="C39" s="65" t="s">
        <v>168</v>
      </c>
      <c r="D39" s="189">
        <f>TOTAL!D39</f>
        <v>94273</v>
      </c>
      <c r="E39" s="131" t="s">
        <v>17</v>
      </c>
      <c r="F39" s="94">
        <v>1130</v>
      </c>
      <c r="G39" s="94">
        <f>TOTAL!G39</f>
        <v>34.659999999999997</v>
      </c>
      <c r="H39" s="86"/>
      <c r="I39" s="77"/>
      <c r="K39" s="5"/>
    </row>
    <row r="40" spans="2:11" ht="27.75" customHeight="1" x14ac:dyDescent="0.2">
      <c r="B40" s="59" t="s">
        <v>158</v>
      </c>
      <c r="C40" s="65" t="s">
        <v>219</v>
      </c>
      <c r="D40" s="189">
        <f>TOTAL!D40</f>
        <v>94275</v>
      </c>
      <c r="E40" s="131" t="s">
        <v>17</v>
      </c>
      <c r="F40" s="94">
        <v>360</v>
      </c>
      <c r="G40" s="94">
        <f>TOTAL!G40</f>
        <v>33.17</v>
      </c>
      <c r="H40" s="86"/>
      <c r="I40" s="77"/>
      <c r="K40" s="5"/>
    </row>
    <row r="41" spans="2:11" ht="28.5" x14ac:dyDescent="0.2">
      <c r="B41" s="59" t="s">
        <v>159</v>
      </c>
      <c r="C41" s="65" t="s">
        <v>105</v>
      </c>
      <c r="D41" s="189" t="str">
        <f>TOTAL!D41</f>
        <v>PLEO 000321</v>
      </c>
      <c r="E41" s="60" t="s">
        <v>17</v>
      </c>
      <c r="F41" s="94">
        <f>F39+F40</f>
        <v>1490</v>
      </c>
      <c r="G41" s="94">
        <f>TOTAL!G41</f>
        <v>5.0199999999999996</v>
      </c>
      <c r="H41" s="86"/>
      <c r="I41" s="77"/>
      <c r="K41" s="5"/>
    </row>
    <row r="42" spans="2:11" ht="15" x14ac:dyDescent="0.25">
      <c r="B42" s="43" t="s">
        <v>211</v>
      </c>
      <c r="C42" s="38" t="s">
        <v>156</v>
      </c>
      <c r="D42" s="189"/>
      <c r="E42" s="207"/>
      <c r="F42" s="215"/>
      <c r="G42" s="94"/>
      <c r="H42" s="86"/>
      <c r="I42" s="198"/>
      <c r="K42" s="5"/>
    </row>
    <row r="43" spans="2:11" ht="14.25" x14ac:dyDescent="0.2">
      <c r="B43" s="44" t="s">
        <v>212</v>
      </c>
      <c r="C43" s="194" t="s">
        <v>56</v>
      </c>
      <c r="D43" s="189">
        <f>TOTAL!D43</f>
        <v>72961</v>
      </c>
      <c r="E43" s="195" t="s">
        <v>16</v>
      </c>
      <c r="F43" s="94">
        <f>F45</f>
        <v>1070</v>
      </c>
      <c r="G43" s="94">
        <f>TOTAL!G43</f>
        <v>1.22</v>
      </c>
      <c r="H43" s="86"/>
      <c r="I43" s="33"/>
      <c r="K43" s="5"/>
    </row>
    <row r="44" spans="2:11" ht="14.25" x14ac:dyDescent="0.2">
      <c r="B44" s="44" t="s">
        <v>213</v>
      </c>
      <c r="C44" s="186" t="s">
        <v>170</v>
      </c>
      <c r="D44" s="189">
        <f>TOTAL!D44</f>
        <v>83668</v>
      </c>
      <c r="E44" s="187" t="s">
        <v>29</v>
      </c>
      <c r="F44" s="94">
        <f>ROUNDUP((F45*0.05),0)</f>
        <v>54</v>
      </c>
      <c r="G44" s="94">
        <f>TOTAL!G44</f>
        <v>85.89</v>
      </c>
      <c r="H44" s="86"/>
      <c r="I44" s="184"/>
      <c r="K44" s="5"/>
    </row>
    <row r="45" spans="2:11" ht="28.5" x14ac:dyDescent="0.2">
      <c r="B45" s="181" t="s">
        <v>214</v>
      </c>
      <c r="C45" s="221" t="s">
        <v>194</v>
      </c>
      <c r="D45" s="189">
        <f>TOTAL!D45</f>
        <v>68333</v>
      </c>
      <c r="E45" s="222" t="s">
        <v>16</v>
      </c>
      <c r="F45" s="168">
        <v>1070</v>
      </c>
      <c r="G45" s="108">
        <f>TOTAL!G45</f>
        <v>42.69</v>
      </c>
      <c r="H45" s="86"/>
      <c r="I45" s="191"/>
      <c r="K45" s="5"/>
    </row>
    <row r="46" spans="2:11" ht="15" x14ac:dyDescent="0.2">
      <c r="B46" s="278" t="s">
        <v>273</v>
      </c>
      <c r="C46" s="277" t="s">
        <v>272</v>
      </c>
      <c r="D46" s="189"/>
      <c r="E46" s="188"/>
      <c r="F46" s="108"/>
      <c r="G46" s="108"/>
      <c r="H46" s="171"/>
      <c r="I46" s="280"/>
      <c r="K46" s="5"/>
    </row>
    <row r="47" spans="2:11" ht="28.5" x14ac:dyDescent="0.2">
      <c r="B47" s="59" t="s">
        <v>275</v>
      </c>
      <c r="C47" s="166" t="s">
        <v>274</v>
      </c>
      <c r="D47" s="189" t="str">
        <f>TOTAL!D47</f>
        <v>PLEO 592046</v>
      </c>
      <c r="E47" s="188" t="s">
        <v>16</v>
      </c>
      <c r="F47" s="108">
        <v>0</v>
      </c>
      <c r="G47" s="108">
        <f>TOTAL!G47</f>
        <v>171.72</v>
      </c>
      <c r="H47" s="171"/>
      <c r="I47" s="191"/>
      <c r="K47" s="5"/>
    </row>
    <row r="48" spans="2:11" ht="15" thickBot="1" x14ac:dyDescent="0.25">
      <c r="B48" s="220" t="s">
        <v>290</v>
      </c>
      <c r="C48" s="300" t="s">
        <v>291</v>
      </c>
      <c r="D48" s="189" t="str">
        <f>TOTAL!D48</f>
        <v>PLEO 22142+522140</v>
      </c>
      <c r="E48" s="301" t="s">
        <v>17</v>
      </c>
      <c r="F48" s="168">
        <v>0</v>
      </c>
      <c r="G48" s="168">
        <f>TOTAL!G48</f>
        <v>9.0299999999999994</v>
      </c>
      <c r="H48" s="169"/>
      <c r="I48" s="282"/>
      <c r="K48" s="5"/>
    </row>
    <row r="49" spans="2:11" ht="15.75" thickBot="1" x14ac:dyDescent="0.3">
      <c r="B49" s="501" t="s">
        <v>60</v>
      </c>
      <c r="C49" s="502"/>
      <c r="D49" s="502"/>
      <c r="E49" s="502"/>
      <c r="F49" s="502"/>
      <c r="G49" s="502"/>
      <c r="H49" s="503"/>
      <c r="I49" s="299">
        <f>SUM(I21:I48)</f>
        <v>0</v>
      </c>
      <c r="J49" s="6"/>
      <c r="K49" s="5"/>
    </row>
    <row r="50" spans="2:11" ht="15.75" thickBot="1" x14ac:dyDescent="0.3">
      <c r="B50" s="78" t="s">
        <v>31</v>
      </c>
      <c r="C50" s="79" t="s">
        <v>61</v>
      </c>
      <c r="D50" s="79"/>
      <c r="E50" s="79"/>
      <c r="F50" s="79"/>
      <c r="G50" s="79"/>
      <c r="H50" s="79"/>
      <c r="I50" s="80"/>
      <c r="K50" s="5"/>
    </row>
    <row r="51" spans="2:11" ht="15" x14ac:dyDescent="0.25">
      <c r="B51" s="69" t="s">
        <v>32</v>
      </c>
      <c r="C51" s="495" t="s">
        <v>116</v>
      </c>
      <c r="D51" s="496"/>
      <c r="E51" s="496"/>
      <c r="F51" s="496"/>
      <c r="G51" s="496"/>
      <c r="H51" s="496"/>
      <c r="I51" s="497"/>
      <c r="K51" s="5"/>
    </row>
    <row r="52" spans="2:11" ht="14.25" x14ac:dyDescent="0.2">
      <c r="B52" s="70" t="s">
        <v>62</v>
      </c>
      <c r="C52" s="84" t="s">
        <v>117</v>
      </c>
      <c r="D52" s="146">
        <f>TOTAL!D52</f>
        <v>85323</v>
      </c>
      <c r="E52" s="130" t="s">
        <v>17</v>
      </c>
      <c r="F52" s="94">
        <f>F86</f>
        <v>587</v>
      </c>
      <c r="G52" s="94">
        <f>TOTAL!G52</f>
        <v>1.88</v>
      </c>
      <c r="H52" s="86"/>
      <c r="I52" s="77"/>
      <c r="K52" s="5"/>
    </row>
    <row r="53" spans="2:11" ht="15" x14ac:dyDescent="0.25">
      <c r="B53" s="41" t="s">
        <v>33</v>
      </c>
      <c r="C53" s="42" t="s">
        <v>21</v>
      </c>
      <c r="D53" s="146"/>
      <c r="E53" s="155"/>
      <c r="F53" s="215"/>
      <c r="G53" s="94"/>
      <c r="H53" s="177"/>
      <c r="I53" s="176"/>
      <c r="K53" s="5"/>
    </row>
    <row r="54" spans="2:11" ht="14.25" x14ac:dyDescent="0.2">
      <c r="B54" s="34" t="s">
        <v>64</v>
      </c>
      <c r="C54" s="84" t="s">
        <v>23</v>
      </c>
      <c r="D54" s="146">
        <f>TOTAL!D54</f>
        <v>90085</v>
      </c>
      <c r="E54" s="130" t="s">
        <v>29</v>
      </c>
      <c r="F54" s="94">
        <v>670</v>
      </c>
      <c r="G54" s="94">
        <f>TOTAL!G54</f>
        <v>7.09</v>
      </c>
      <c r="H54" s="86"/>
      <c r="I54" s="77"/>
      <c r="K54" s="5"/>
    </row>
    <row r="55" spans="2:11" ht="15" x14ac:dyDescent="0.25">
      <c r="B55" s="43" t="s">
        <v>65</v>
      </c>
      <c r="C55" s="38" t="s">
        <v>63</v>
      </c>
      <c r="D55" s="146"/>
      <c r="E55" s="155"/>
      <c r="F55" s="174"/>
      <c r="G55" s="94"/>
      <c r="H55" s="177"/>
      <c r="I55" s="176"/>
      <c r="K55" s="5"/>
    </row>
    <row r="56" spans="2:11" ht="14.25" x14ac:dyDescent="0.2">
      <c r="B56" s="34" t="s">
        <v>67</v>
      </c>
      <c r="C56" s="84" t="s">
        <v>24</v>
      </c>
      <c r="D56" s="146" t="str">
        <f>TOTAL!D56</f>
        <v>73877/002</v>
      </c>
      <c r="E56" s="208" t="s">
        <v>16</v>
      </c>
      <c r="F56" s="94">
        <v>0</v>
      </c>
      <c r="G56" s="94">
        <f>TOTAL!G56</f>
        <v>36.85</v>
      </c>
      <c r="H56" s="86"/>
      <c r="I56" s="77"/>
      <c r="K56" s="5"/>
    </row>
    <row r="57" spans="2:11" ht="15" x14ac:dyDescent="0.25">
      <c r="B57" s="43" t="s">
        <v>68</v>
      </c>
      <c r="C57" s="38" t="s">
        <v>66</v>
      </c>
      <c r="D57" s="146"/>
      <c r="E57" s="155"/>
      <c r="F57" s="174"/>
      <c r="G57" s="94"/>
      <c r="H57" s="175"/>
      <c r="I57" s="176"/>
      <c r="K57" s="5"/>
    </row>
    <row r="58" spans="2:11" ht="14.25" x14ac:dyDescent="0.2">
      <c r="B58" s="34" t="s">
        <v>70</v>
      </c>
      <c r="C58" s="84" t="s">
        <v>25</v>
      </c>
      <c r="D58" s="146">
        <f>TOTAL!D58</f>
        <v>93379</v>
      </c>
      <c r="E58" s="130" t="s">
        <v>29</v>
      </c>
      <c r="F58" s="94">
        <f>ROUNDUP((F54-(F63*0.41+F64*0.41+F65*0.65+F66*0.65+F67*1+F68*1.58+F69*1.69)),0)</f>
        <v>358</v>
      </c>
      <c r="G58" s="94">
        <f>TOTAL!G58</f>
        <v>12.77</v>
      </c>
      <c r="H58" s="86"/>
      <c r="I58" s="77"/>
      <c r="K58" s="5"/>
    </row>
    <row r="59" spans="2:11" ht="28.5" x14ac:dyDescent="0.2">
      <c r="B59" s="59" t="s">
        <v>118</v>
      </c>
      <c r="C59" s="92" t="s">
        <v>171</v>
      </c>
      <c r="D59" s="146">
        <f>TOTAL!D59</f>
        <v>79482</v>
      </c>
      <c r="E59" s="189" t="s">
        <v>29</v>
      </c>
      <c r="F59" s="94">
        <f>ROUNDUP((F58*0.5),0)</f>
        <v>179</v>
      </c>
      <c r="G59" s="94">
        <f>TOTAL!G59</f>
        <v>63.6</v>
      </c>
      <c r="H59" s="86"/>
      <c r="I59" s="77"/>
      <c r="K59" s="5"/>
    </row>
    <row r="60" spans="2:11" ht="15" x14ac:dyDescent="0.25">
      <c r="B60" s="43" t="s">
        <v>71</v>
      </c>
      <c r="C60" s="38" t="s">
        <v>69</v>
      </c>
      <c r="D60" s="146"/>
      <c r="E60" s="155"/>
      <c r="F60" s="174"/>
      <c r="G60" s="94"/>
      <c r="H60" s="177"/>
      <c r="I60" s="176"/>
      <c r="K60" s="5"/>
    </row>
    <row r="61" spans="2:11" ht="16.5" customHeight="1" x14ac:dyDescent="0.2">
      <c r="B61" s="59" t="s">
        <v>72</v>
      </c>
      <c r="C61" s="92" t="s">
        <v>93</v>
      </c>
      <c r="D61" s="146">
        <f>TOTAL!D61</f>
        <v>95875</v>
      </c>
      <c r="E61" s="189" t="s">
        <v>91</v>
      </c>
      <c r="F61" s="94">
        <f>ROUNDUP(((F54-F58)*5.8),0)</f>
        <v>1810</v>
      </c>
      <c r="G61" s="94">
        <f>TOTAL!G61</f>
        <v>1.07</v>
      </c>
      <c r="H61" s="86"/>
      <c r="I61" s="77"/>
      <c r="K61" s="218"/>
    </row>
    <row r="62" spans="2:11" ht="15" x14ac:dyDescent="0.25">
      <c r="B62" s="43" t="s">
        <v>73</v>
      </c>
      <c r="C62" s="38" t="s">
        <v>74</v>
      </c>
      <c r="D62" s="146"/>
      <c r="E62" s="155"/>
      <c r="F62" s="215"/>
      <c r="G62" s="94"/>
      <c r="H62" s="175"/>
      <c r="I62" s="178"/>
      <c r="K62" s="5"/>
    </row>
    <row r="63" spans="2:11" ht="15" x14ac:dyDescent="0.2">
      <c r="B63" s="34" t="s">
        <v>75</v>
      </c>
      <c r="C63" s="84" t="s">
        <v>140</v>
      </c>
      <c r="D63" s="146" t="str">
        <f>TOTAL!D63</f>
        <v>92852+INS13159</v>
      </c>
      <c r="E63" s="130" t="s">
        <v>17</v>
      </c>
      <c r="F63" s="94">
        <v>177</v>
      </c>
      <c r="G63" s="94">
        <f>TOTAL!G63</f>
        <v>78.22</v>
      </c>
      <c r="H63" s="86"/>
      <c r="I63" s="77"/>
      <c r="K63" s="5"/>
    </row>
    <row r="64" spans="2:11" ht="15" x14ac:dyDescent="0.2">
      <c r="B64" s="34" t="s">
        <v>76</v>
      </c>
      <c r="C64" s="84" t="s">
        <v>97</v>
      </c>
      <c r="D64" s="146">
        <f>TOTAL!D64</f>
        <v>92835</v>
      </c>
      <c r="E64" s="130" t="s">
        <v>17</v>
      </c>
      <c r="F64" s="94">
        <v>109</v>
      </c>
      <c r="G64" s="94">
        <f>TOTAL!G64</f>
        <v>164.96</v>
      </c>
      <c r="H64" s="86"/>
      <c r="I64" s="77"/>
      <c r="K64" s="5"/>
    </row>
    <row r="65" spans="2:11" ht="15" x14ac:dyDescent="0.2">
      <c r="B65" s="34" t="s">
        <v>123</v>
      </c>
      <c r="C65" s="84" t="s">
        <v>121</v>
      </c>
      <c r="D65" s="146" t="str">
        <f>TOTAL!D65</f>
        <v>92856+INS13173</v>
      </c>
      <c r="E65" s="130" t="s">
        <v>17</v>
      </c>
      <c r="F65" s="94">
        <v>101</v>
      </c>
      <c r="G65" s="94">
        <f>TOTAL!G65</f>
        <v>138.88</v>
      </c>
      <c r="H65" s="86"/>
      <c r="I65" s="77"/>
      <c r="K65" s="164"/>
    </row>
    <row r="66" spans="2:11" ht="15" x14ac:dyDescent="0.2">
      <c r="B66" s="34" t="s">
        <v>139</v>
      </c>
      <c r="C66" s="84" t="s">
        <v>98</v>
      </c>
      <c r="D66" s="146">
        <f>TOTAL!D66</f>
        <v>92839</v>
      </c>
      <c r="E66" s="130" t="s">
        <v>17</v>
      </c>
      <c r="F66" s="94">
        <v>200</v>
      </c>
      <c r="G66" s="94">
        <f>TOTAL!G66</f>
        <v>274.54000000000002</v>
      </c>
      <c r="H66" s="86"/>
      <c r="I66" s="77"/>
      <c r="K66" s="164"/>
    </row>
    <row r="67" spans="2:11" ht="15" x14ac:dyDescent="0.2">
      <c r="B67" s="34" t="s">
        <v>174</v>
      </c>
      <c r="C67" s="84" t="s">
        <v>177</v>
      </c>
      <c r="D67" s="146" t="str">
        <f>TOTAL!D67</f>
        <v>92860+INS7773</v>
      </c>
      <c r="E67" s="130" t="s">
        <v>17</v>
      </c>
      <c r="F67" s="108">
        <v>0</v>
      </c>
      <c r="G67" s="94">
        <f>TOTAL!G67</f>
        <v>340.51</v>
      </c>
      <c r="H67" s="86"/>
      <c r="I67" s="77"/>
      <c r="K67" s="164"/>
    </row>
    <row r="68" spans="2:11" ht="15" x14ac:dyDescent="0.2">
      <c r="B68" s="34" t="s">
        <v>175</v>
      </c>
      <c r="C68" s="84" t="s">
        <v>178</v>
      </c>
      <c r="D68" s="146">
        <f>TOTAL!D68</f>
        <v>92847</v>
      </c>
      <c r="E68" s="130" t="s">
        <v>17</v>
      </c>
      <c r="F68" s="108">
        <v>0</v>
      </c>
      <c r="G68" s="94">
        <f>TOTAL!G68</f>
        <v>553.1</v>
      </c>
      <c r="H68" s="86"/>
      <c r="I68" s="77"/>
      <c r="K68" s="164"/>
    </row>
    <row r="69" spans="2:11" ht="14.25" x14ac:dyDescent="0.2">
      <c r="B69" s="34" t="s">
        <v>176</v>
      </c>
      <c r="C69" s="84" t="s">
        <v>179</v>
      </c>
      <c r="D69" s="146" t="str">
        <f>TOTAL!D69</f>
        <v>PLEO 305</v>
      </c>
      <c r="E69" s="130" t="s">
        <v>17</v>
      </c>
      <c r="F69" s="108">
        <v>0</v>
      </c>
      <c r="G69" s="94">
        <f>TOTAL!G69</f>
        <v>1733.16</v>
      </c>
      <c r="H69" s="86"/>
      <c r="I69" s="77"/>
      <c r="K69" s="164"/>
    </row>
    <row r="70" spans="2:11" ht="15" x14ac:dyDescent="0.25">
      <c r="B70" s="43" t="s">
        <v>77</v>
      </c>
      <c r="C70" s="38" t="s">
        <v>144</v>
      </c>
      <c r="D70" s="146"/>
      <c r="E70" s="155"/>
      <c r="F70" s="174"/>
      <c r="G70" s="94"/>
      <c r="H70" s="175"/>
      <c r="I70" s="178"/>
      <c r="K70" s="5"/>
    </row>
    <row r="71" spans="2:11" ht="14.25" x14ac:dyDescent="0.2">
      <c r="B71" s="34" t="s">
        <v>78</v>
      </c>
      <c r="C71" s="84" t="s">
        <v>145</v>
      </c>
      <c r="D71" s="146" t="str">
        <f>TOTAL!D71</f>
        <v>PLEO 340</v>
      </c>
      <c r="E71" s="130" t="s">
        <v>30</v>
      </c>
      <c r="F71" s="94">
        <v>9</v>
      </c>
      <c r="G71" s="94">
        <f>TOTAL!G71</f>
        <v>1389.87</v>
      </c>
      <c r="H71" s="86"/>
      <c r="I71" s="77"/>
      <c r="K71" s="5"/>
    </row>
    <row r="72" spans="2:11" ht="14.25" x14ac:dyDescent="0.2">
      <c r="B72" s="34" t="s">
        <v>79</v>
      </c>
      <c r="C72" s="84" t="s">
        <v>146</v>
      </c>
      <c r="D72" s="146" t="str">
        <f>TOTAL!D72</f>
        <v>PLEO 341</v>
      </c>
      <c r="E72" s="130" t="s">
        <v>30</v>
      </c>
      <c r="F72" s="94">
        <v>6</v>
      </c>
      <c r="G72" s="94">
        <f>TOTAL!G72</f>
        <v>1822.45</v>
      </c>
      <c r="H72" s="86"/>
      <c r="I72" s="77"/>
      <c r="K72" s="5"/>
    </row>
    <row r="73" spans="2:11" ht="14.25" x14ac:dyDescent="0.2">
      <c r="B73" s="34" t="s">
        <v>80</v>
      </c>
      <c r="C73" s="84" t="s">
        <v>182</v>
      </c>
      <c r="D73" s="146" t="str">
        <f>TOTAL!D73</f>
        <v>PLEO 328</v>
      </c>
      <c r="E73" s="130" t="s">
        <v>30</v>
      </c>
      <c r="F73" s="94">
        <v>0</v>
      </c>
      <c r="G73" s="94">
        <f>TOTAL!G73</f>
        <v>3751.02</v>
      </c>
      <c r="H73" s="86"/>
      <c r="I73" s="77"/>
      <c r="K73" s="5"/>
    </row>
    <row r="74" spans="2:11" ht="14.25" x14ac:dyDescent="0.2">
      <c r="B74" s="34" t="s">
        <v>81</v>
      </c>
      <c r="C74" s="84" t="s">
        <v>236</v>
      </c>
      <c r="D74" s="146" t="str">
        <f>TOTAL!D74</f>
        <v>PLEO 329</v>
      </c>
      <c r="E74" s="130" t="s">
        <v>30</v>
      </c>
      <c r="F74" s="94">
        <v>0</v>
      </c>
      <c r="G74" s="94">
        <f>TOTAL!G74</f>
        <v>4292.42</v>
      </c>
      <c r="H74" s="86"/>
      <c r="I74" s="77"/>
      <c r="K74" s="5"/>
    </row>
    <row r="75" spans="2:11" ht="14.25" x14ac:dyDescent="0.2">
      <c r="B75" s="34" t="s">
        <v>141</v>
      </c>
      <c r="C75" s="84" t="s">
        <v>208</v>
      </c>
      <c r="D75" s="146" t="str">
        <f>TOTAL!D75</f>
        <v>PLEO 323</v>
      </c>
      <c r="E75" s="130" t="s">
        <v>30</v>
      </c>
      <c r="F75" s="94">
        <v>0</v>
      </c>
      <c r="G75" s="94">
        <f>TOTAL!G75</f>
        <v>5152.4399999999996</v>
      </c>
      <c r="H75" s="86"/>
      <c r="I75" s="77"/>
      <c r="K75" s="5"/>
    </row>
    <row r="76" spans="2:11" ht="14.25" x14ac:dyDescent="0.2">
      <c r="B76" s="210" t="s">
        <v>142</v>
      </c>
      <c r="C76" s="186" t="s">
        <v>206</v>
      </c>
      <c r="D76" s="146" t="str">
        <f>TOTAL!D76</f>
        <v>PLEO 308</v>
      </c>
      <c r="E76" s="85" t="s">
        <v>30</v>
      </c>
      <c r="F76" s="94">
        <v>8</v>
      </c>
      <c r="G76" s="94">
        <f>TOTAL!G76</f>
        <v>4144.2</v>
      </c>
      <c r="H76" s="86"/>
      <c r="I76" s="77"/>
      <c r="K76" s="5"/>
    </row>
    <row r="77" spans="2:11" ht="14.25" x14ac:dyDescent="0.2">
      <c r="B77" s="34" t="s">
        <v>143</v>
      </c>
      <c r="C77" s="186" t="s">
        <v>235</v>
      </c>
      <c r="D77" s="146" t="str">
        <f>TOTAL!D77</f>
        <v>PLEO 309</v>
      </c>
      <c r="E77" s="85" t="s">
        <v>30</v>
      </c>
      <c r="F77" s="94">
        <v>0</v>
      </c>
      <c r="G77" s="94">
        <f>TOTAL!G77</f>
        <v>9191.25</v>
      </c>
      <c r="H77" s="86"/>
      <c r="I77" s="77"/>
      <c r="K77" s="5"/>
    </row>
    <row r="78" spans="2:11" ht="15" x14ac:dyDescent="0.2">
      <c r="B78" s="210" t="s">
        <v>185</v>
      </c>
      <c r="C78" s="84" t="s">
        <v>280</v>
      </c>
      <c r="D78" s="146" t="str">
        <f>TOTAL!D78</f>
        <v>PLEO 302</v>
      </c>
      <c r="E78" s="85" t="s">
        <v>30</v>
      </c>
      <c r="F78" s="94">
        <v>0</v>
      </c>
      <c r="G78" s="94">
        <f>TOTAL!G78</f>
        <v>1413.36</v>
      </c>
      <c r="H78" s="86"/>
      <c r="I78" s="77"/>
      <c r="K78" s="5"/>
    </row>
    <row r="79" spans="2:11" ht="15" x14ac:dyDescent="0.2">
      <c r="B79" s="210" t="s">
        <v>234</v>
      </c>
      <c r="C79" s="84" t="s">
        <v>183</v>
      </c>
      <c r="D79" s="146" t="str">
        <f>TOTAL!D79</f>
        <v>PLEO 298</v>
      </c>
      <c r="E79" s="130" t="s">
        <v>30</v>
      </c>
      <c r="F79" s="216">
        <v>0</v>
      </c>
      <c r="G79" s="94">
        <f>TOTAL!G79</f>
        <v>2295.85</v>
      </c>
      <c r="H79" s="86"/>
      <c r="I79" s="77"/>
      <c r="K79" s="5"/>
    </row>
    <row r="80" spans="2:11" ht="14.25" x14ac:dyDescent="0.2">
      <c r="B80" s="210" t="s">
        <v>340</v>
      </c>
      <c r="C80" s="84" t="s">
        <v>341</v>
      </c>
      <c r="D80" s="146" t="str">
        <f>TOTAL!D80</f>
        <v>PLEO 312</v>
      </c>
      <c r="E80" s="130" t="s">
        <v>30</v>
      </c>
      <c r="F80" s="217">
        <v>0</v>
      </c>
      <c r="G80" s="94">
        <f>TOTAL!G80</f>
        <v>3670.78</v>
      </c>
      <c r="H80" s="86"/>
      <c r="I80" s="77"/>
      <c r="K80" s="5"/>
    </row>
    <row r="81" spans="2:11" ht="15" x14ac:dyDescent="0.25">
      <c r="B81" s="43" t="s">
        <v>82</v>
      </c>
      <c r="C81" s="38" t="s">
        <v>197</v>
      </c>
      <c r="D81" s="146"/>
      <c r="E81" s="205"/>
      <c r="F81" s="217"/>
      <c r="G81" s="94"/>
      <c r="H81" s="175"/>
      <c r="I81" s="176"/>
      <c r="K81" s="5"/>
    </row>
    <row r="82" spans="2:11" ht="14.25" x14ac:dyDescent="0.2">
      <c r="B82" s="34" t="s">
        <v>84</v>
      </c>
      <c r="C82" s="110" t="s">
        <v>198</v>
      </c>
      <c r="D82" s="146" t="str">
        <f>TOTAL!D82</f>
        <v>73817/001</v>
      </c>
      <c r="E82" s="130" t="s">
        <v>29</v>
      </c>
      <c r="F82" s="216">
        <v>50</v>
      </c>
      <c r="G82" s="94">
        <f>TOTAL!G82</f>
        <v>69.540000000000006</v>
      </c>
      <c r="H82" s="86"/>
      <c r="I82" s="77"/>
      <c r="K82" s="5"/>
    </row>
    <row r="83" spans="2:11" ht="14.25" x14ac:dyDescent="0.2">
      <c r="B83" s="34" t="s">
        <v>94</v>
      </c>
      <c r="C83" s="235" t="s">
        <v>218</v>
      </c>
      <c r="D83" s="146">
        <f>TOTAL!D83</f>
        <v>83356</v>
      </c>
      <c r="E83" s="68" t="s">
        <v>91</v>
      </c>
      <c r="F83" s="217">
        <f>ROUNDUP((F82*78),0)</f>
        <v>3900</v>
      </c>
      <c r="G83" s="94">
        <f>TOTAL!G83</f>
        <v>0.75</v>
      </c>
      <c r="H83" s="86"/>
      <c r="I83" s="77"/>
      <c r="K83" s="218"/>
    </row>
    <row r="84" spans="2:11" ht="15" x14ac:dyDescent="0.25">
      <c r="B84" s="43" t="s">
        <v>189</v>
      </c>
      <c r="C84" s="38" t="s">
        <v>83</v>
      </c>
      <c r="D84" s="146"/>
      <c r="E84" s="155"/>
      <c r="F84" s="174"/>
      <c r="G84" s="94"/>
      <c r="H84" s="175"/>
      <c r="I84" s="176"/>
      <c r="K84" s="5"/>
    </row>
    <row r="85" spans="2:11" ht="14.25" x14ac:dyDescent="0.2">
      <c r="B85" s="34" t="s">
        <v>190</v>
      </c>
      <c r="C85" s="110" t="s">
        <v>90</v>
      </c>
      <c r="D85" s="146" t="str">
        <f>TOTAL!D85</f>
        <v>PLEO 000290</v>
      </c>
      <c r="E85" s="67" t="s">
        <v>2</v>
      </c>
      <c r="F85" s="94">
        <f>SUM(F71:F80)</f>
        <v>23</v>
      </c>
      <c r="G85" s="94">
        <f>TOTAL!G85</f>
        <v>269.89</v>
      </c>
      <c r="H85" s="86"/>
      <c r="I85" s="77"/>
      <c r="K85" s="5"/>
    </row>
    <row r="86" spans="2:11" ht="14.25" x14ac:dyDescent="0.2">
      <c r="B86" s="34" t="s">
        <v>191</v>
      </c>
      <c r="C86" s="111" t="s">
        <v>87</v>
      </c>
      <c r="D86" s="146" t="str">
        <f>TOTAL!D86</f>
        <v>PLEO 000289</v>
      </c>
      <c r="E86" s="68" t="s">
        <v>17</v>
      </c>
      <c r="F86" s="94">
        <f>SUM(F63:F69)</f>
        <v>587</v>
      </c>
      <c r="G86" s="94">
        <f>TOTAL!G86</f>
        <v>31.75</v>
      </c>
      <c r="H86" s="86"/>
      <c r="I86" s="77"/>
      <c r="K86" s="5"/>
    </row>
    <row r="87" spans="2:11" ht="15" customHeight="1" thickBot="1" x14ac:dyDescent="0.3">
      <c r="B87" s="492" t="s">
        <v>85</v>
      </c>
      <c r="C87" s="493"/>
      <c r="D87" s="509"/>
      <c r="E87" s="493"/>
      <c r="F87" s="493"/>
      <c r="G87" s="493"/>
      <c r="H87" s="494"/>
      <c r="I87" s="72">
        <f>SUM(I52:I86)</f>
        <v>0</v>
      </c>
      <c r="K87" s="5"/>
    </row>
    <row r="88" spans="2:11" ht="15" customHeight="1" thickBot="1" x14ac:dyDescent="0.3">
      <c r="B88" s="179" t="s">
        <v>99</v>
      </c>
      <c r="C88" s="180" t="s">
        <v>147</v>
      </c>
      <c r="D88" s="81"/>
      <c r="E88" s="81"/>
      <c r="F88" s="81"/>
      <c r="G88" s="81"/>
      <c r="H88" s="81"/>
      <c r="I88" s="82"/>
      <c r="K88" s="5"/>
    </row>
    <row r="89" spans="2:11" ht="15" customHeight="1" x14ac:dyDescent="0.2">
      <c r="B89" s="182" t="s">
        <v>100</v>
      </c>
      <c r="C89" s="201" t="s">
        <v>161</v>
      </c>
      <c r="D89" s="308">
        <f>TOTAL!D89</f>
        <v>78472</v>
      </c>
      <c r="E89" s="211" t="s">
        <v>16</v>
      </c>
      <c r="F89" s="192">
        <f>F92</f>
        <v>1245</v>
      </c>
      <c r="G89" s="296">
        <f>TOTAL!G89</f>
        <v>0.34</v>
      </c>
      <c r="H89" s="192"/>
      <c r="I89" s="183"/>
      <c r="K89" s="5"/>
    </row>
    <row r="90" spans="2:11" ht="15" customHeight="1" x14ac:dyDescent="0.2">
      <c r="B90" s="44" t="s">
        <v>148</v>
      </c>
      <c r="C90" s="194" t="s">
        <v>56</v>
      </c>
      <c r="D90" s="189">
        <f>TOTAL!D90</f>
        <v>72961</v>
      </c>
      <c r="E90" s="195" t="s">
        <v>16</v>
      </c>
      <c r="F90" s="288">
        <f>F92</f>
        <v>1245</v>
      </c>
      <c r="G90" s="108">
        <f>TOTAL!G90</f>
        <v>1.22</v>
      </c>
      <c r="H90" s="196"/>
      <c r="I90" s="33"/>
      <c r="K90" s="5"/>
    </row>
    <row r="91" spans="2:11" ht="15" customHeight="1" x14ac:dyDescent="0.2">
      <c r="B91" s="44" t="s">
        <v>149</v>
      </c>
      <c r="C91" s="186" t="s">
        <v>192</v>
      </c>
      <c r="D91" s="189">
        <f>TOTAL!D91</f>
        <v>83668</v>
      </c>
      <c r="E91" s="187" t="s">
        <v>29</v>
      </c>
      <c r="F91" s="193">
        <f>ROUNDUP((F92*0.05),0)</f>
        <v>63</v>
      </c>
      <c r="G91" s="108">
        <f>TOTAL!G91</f>
        <v>85.89</v>
      </c>
      <c r="H91" s="36"/>
      <c r="I91" s="184"/>
      <c r="K91" s="5"/>
    </row>
    <row r="92" spans="2:11" ht="30" customHeight="1" x14ac:dyDescent="0.2">
      <c r="B92" s="181" t="s">
        <v>308</v>
      </c>
      <c r="C92" s="166" t="s">
        <v>193</v>
      </c>
      <c r="D92" s="309">
        <f>TOTAL!D92</f>
        <v>68333</v>
      </c>
      <c r="E92" s="188" t="s">
        <v>16</v>
      </c>
      <c r="F92" s="219">
        <v>1245</v>
      </c>
      <c r="G92" s="94">
        <f>TOTAL!G92</f>
        <v>42.69</v>
      </c>
      <c r="H92" s="190"/>
      <c r="I92" s="191"/>
      <c r="K92" s="5"/>
    </row>
    <row r="93" spans="2:11" ht="15" customHeight="1" thickBot="1" x14ac:dyDescent="0.3">
      <c r="B93" s="492" t="s">
        <v>150</v>
      </c>
      <c r="C93" s="493"/>
      <c r="D93" s="493"/>
      <c r="E93" s="493"/>
      <c r="F93" s="493"/>
      <c r="G93" s="493"/>
      <c r="H93" s="494"/>
      <c r="I93" s="37">
        <f>SUM(I89:I92)</f>
        <v>0</v>
      </c>
      <c r="K93" s="5"/>
    </row>
    <row r="94" spans="2:11" ht="15" customHeight="1" thickBot="1" x14ac:dyDescent="0.3">
      <c r="B94" s="179" t="s">
        <v>195</v>
      </c>
      <c r="C94" s="180" t="s">
        <v>241</v>
      </c>
      <c r="D94" s="81"/>
      <c r="E94" s="81"/>
      <c r="F94" s="81"/>
      <c r="G94" s="81"/>
      <c r="H94" s="81"/>
      <c r="I94" s="82"/>
      <c r="K94" s="5"/>
    </row>
    <row r="95" spans="2:11" ht="15" customHeight="1" x14ac:dyDescent="0.2">
      <c r="B95" s="44" t="s">
        <v>196</v>
      </c>
      <c r="C95" s="186" t="s">
        <v>192</v>
      </c>
      <c r="D95" s="187">
        <f>TOTAL!D95</f>
        <v>83668</v>
      </c>
      <c r="E95" s="187" t="s">
        <v>29</v>
      </c>
      <c r="F95" s="298">
        <f>ROUNDUP((F96*0.05),0)</f>
        <v>3</v>
      </c>
      <c r="G95" s="189">
        <f>TOTAL!G95</f>
        <v>85.89</v>
      </c>
      <c r="H95" s="36"/>
      <c r="I95" s="184"/>
      <c r="K95" s="5"/>
    </row>
    <row r="96" spans="2:11" ht="28.5" customHeight="1" x14ac:dyDescent="0.2">
      <c r="B96" s="181" t="s">
        <v>246</v>
      </c>
      <c r="C96" s="166" t="s">
        <v>243</v>
      </c>
      <c r="D96" s="188">
        <f>TOTAL!D96</f>
        <v>68333</v>
      </c>
      <c r="E96" s="188" t="s">
        <v>16</v>
      </c>
      <c r="F96" s="298">
        <v>60</v>
      </c>
      <c r="G96" s="189">
        <f>TOTAL!G96</f>
        <v>42.69</v>
      </c>
      <c r="H96" s="190"/>
      <c r="I96" s="191"/>
      <c r="K96" s="5"/>
    </row>
    <row r="97" spans="2:11" ht="15" customHeight="1" x14ac:dyDescent="0.2">
      <c r="B97" s="181" t="s">
        <v>247</v>
      </c>
      <c r="C97" s="166" t="s">
        <v>302</v>
      </c>
      <c r="D97" s="187"/>
      <c r="E97" s="188" t="s">
        <v>16</v>
      </c>
      <c r="F97" s="288">
        <v>180</v>
      </c>
      <c r="G97" s="189">
        <f>TOTAL!G97</f>
        <v>105.51</v>
      </c>
      <c r="H97" s="190"/>
      <c r="I97" s="191"/>
      <c r="K97" s="5"/>
    </row>
    <row r="98" spans="2:11" ht="15" customHeight="1" x14ac:dyDescent="0.2">
      <c r="B98" s="268" t="s">
        <v>248</v>
      </c>
      <c r="C98" s="166" t="s">
        <v>303</v>
      </c>
      <c r="D98" s="187" t="str">
        <f>TOTAL!D98</f>
        <v>PLEO 326</v>
      </c>
      <c r="E98" s="188" t="s">
        <v>16</v>
      </c>
      <c r="F98" s="193">
        <v>16</v>
      </c>
      <c r="G98" s="298">
        <f>TOTAL!G98</f>
        <v>105.51</v>
      </c>
      <c r="H98" s="36"/>
      <c r="I98" s="191"/>
      <c r="K98" s="5"/>
    </row>
    <row r="99" spans="2:11" ht="15" customHeight="1" thickBot="1" x14ac:dyDescent="0.3">
      <c r="B99" s="492" t="s">
        <v>244</v>
      </c>
      <c r="C99" s="493"/>
      <c r="D99" s="493"/>
      <c r="E99" s="493"/>
      <c r="F99" s="493"/>
      <c r="G99" s="493"/>
      <c r="H99" s="494"/>
      <c r="I99" s="37">
        <f>SUM(I95:I98)</f>
        <v>0</v>
      </c>
      <c r="K99" s="5"/>
    </row>
    <row r="100" spans="2:11" ht="15" customHeight="1" thickBot="1" x14ac:dyDescent="0.3">
      <c r="B100" s="179" t="s">
        <v>245</v>
      </c>
      <c r="C100" s="180" t="s">
        <v>251</v>
      </c>
      <c r="D100" s="81"/>
      <c r="E100" s="81"/>
      <c r="F100" s="81"/>
      <c r="G100" s="81"/>
      <c r="H100" s="81"/>
      <c r="I100" s="82"/>
      <c r="K100" s="5"/>
    </row>
    <row r="101" spans="2:11" ht="30" customHeight="1" x14ac:dyDescent="0.2">
      <c r="B101" s="271" t="s">
        <v>249</v>
      </c>
      <c r="C101" s="270" t="s">
        <v>311</v>
      </c>
      <c r="D101" s="273" t="str">
        <f>TOTAL!D101</f>
        <v>SICRO 5213414</v>
      </c>
      <c r="E101" s="188" t="s">
        <v>16</v>
      </c>
      <c r="F101" s="298">
        <v>1.5</v>
      </c>
      <c r="G101" s="219">
        <f>TOTAL!G101</f>
        <v>574.78</v>
      </c>
      <c r="H101" s="196"/>
      <c r="I101" s="33"/>
      <c r="K101" s="5"/>
    </row>
    <row r="102" spans="2:11" ht="45" customHeight="1" x14ac:dyDescent="0.2">
      <c r="B102" s="181" t="s">
        <v>250</v>
      </c>
      <c r="C102" s="270" t="s">
        <v>309</v>
      </c>
      <c r="D102" s="273" t="str">
        <f>TOTAL!D102</f>
        <v>SICRO 5213414</v>
      </c>
      <c r="E102" s="188" t="s">
        <v>16</v>
      </c>
      <c r="F102" s="298">
        <v>1</v>
      </c>
      <c r="G102" s="219">
        <f>TOTAL!G102</f>
        <v>574.78</v>
      </c>
      <c r="H102" s="196"/>
      <c r="I102" s="184"/>
      <c r="K102" s="5"/>
    </row>
    <row r="103" spans="2:11" ht="44.25" customHeight="1" x14ac:dyDescent="0.2">
      <c r="B103" s="181" t="s">
        <v>255</v>
      </c>
      <c r="C103" s="270" t="s">
        <v>310</v>
      </c>
      <c r="D103" s="273" t="str">
        <f>TOTAL!D103</f>
        <v>SICRO 5213414</v>
      </c>
      <c r="E103" s="188" t="s">
        <v>16</v>
      </c>
      <c r="F103" s="298">
        <v>0.5</v>
      </c>
      <c r="G103" s="219">
        <f>TOTAL!G103</f>
        <v>574.78</v>
      </c>
      <c r="H103" s="196"/>
      <c r="I103" s="191"/>
      <c r="K103" s="5"/>
    </row>
    <row r="104" spans="2:11" ht="32.25" customHeight="1" x14ac:dyDescent="0.2">
      <c r="B104" s="181" t="s">
        <v>256</v>
      </c>
      <c r="C104" s="270" t="s">
        <v>312</v>
      </c>
      <c r="D104" s="273" t="str">
        <f>TOTAL!D104</f>
        <v>SICRO 5213414</v>
      </c>
      <c r="E104" s="188" t="s">
        <v>16</v>
      </c>
      <c r="F104" s="298">
        <v>2</v>
      </c>
      <c r="G104" s="219">
        <f>TOTAL!G104</f>
        <v>574.78</v>
      </c>
      <c r="H104" s="272"/>
      <c r="I104" s="191"/>
      <c r="K104" s="5"/>
    </row>
    <row r="105" spans="2:11" ht="15" customHeight="1" x14ac:dyDescent="0.2">
      <c r="B105" s="181" t="s">
        <v>257</v>
      </c>
      <c r="C105" s="166" t="s">
        <v>253</v>
      </c>
      <c r="D105" s="273" t="str">
        <f>TOTAL!D105</f>
        <v>SICRO 5213414</v>
      </c>
      <c r="E105" s="130" t="s">
        <v>16</v>
      </c>
      <c r="F105" s="298">
        <v>3</v>
      </c>
      <c r="G105" s="219">
        <f>TOTAL!G105</f>
        <v>574.78</v>
      </c>
      <c r="H105" s="196"/>
      <c r="I105" s="191"/>
      <c r="K105" s="5"/>
    </row>
    <row r="106" spans="2:11" ht="15" customHeight="1" x14ac:dyDescent="0.2">
      <c r="B106" s="181" t="s">
        <v>263</v>
      </c>
      <c r="C106" s="166" t="s">
        <v>254</v>
      </c>
      <c r="D106" s="273" t="str">
        <f>TOTAL!D106</f>
        <v>SICRO 5216111</v>
      </c>
      <c r="E106" s="130" t="s">
        <v>30</v>
      </c>
      <c r="F106" s="193">
        <v>21</v>
      </c>
      <c r="G106" s="219">
        <f>TOTAL!G106</f>
        <v>92.78</v>
      </c>
      <c r="H106" s="196"/>
      <c r="I106" s="191"/>
      <c r="K106" s="5"/>
    </row>
    <row r="107" spans="2:11" ht="27.75" customHeight="1" x14ac:dyDescent="0.2">
      <c r="B107" s="181" t="s">
        <v>264</v>
      </c>
      <c r="C107" s="166" t="s">
        <v>258</v>
      </c>
      <c r="D107" s="273">
        <f>TOTAL!D107</f>
        <v>72947</v>
      </c>
      <c r="E107" s="188" t="s">
        <v>16</v>
      </c>
      <c r="F107" s="298">
        <v>0</v>
      </c>
      <c r="G107" s="219">
        <f>TOTAL!G107</f>
        <v>23.73</v>
      </c>
      <c r="H107" s="272"/>
      <c r="I107" s="191"/>
      <c r="K107" s="5"/>
    </row>
    <row r="108" spans="2:11" ht="27.75" customHeight="1" x14ac:dyDescent="0.2">
      <c r="B108" s="181" t="s">
        <v>265</v>
      </c>
      <c r="C108" s="166" t="s">
        <v>293</v>
      </c>
      <c r="D108" s="273">
        <f>TOTAL!D108</f>
        <v>72947</v>
      </c>
      <c r="E108" s="188" t="s">
        <v>16</v>
      </c>
      <c r="F108" s="298">
        <v>11</v>
      </c>
      <c r="G108" s="219">
        <f>TOTAL!G108</f>
        <v>23.73</v>
      </c>
      <c r="H108" s="272"/>
      <c r="I108" s="191"/>
      <c r="K108" s="5"/>
    </row>
    <row r="109" spans="2:11" ht="30.75" customHeight="1" x14ac:dyDescent="0.2">
      <c r="B109" s="181" t="s">
        <v>266</v>
      </c>
      <c r="C109" s="166" t="s">
        <v>260</v>
      </c>
      <c r="D109" s="273">
        <f>TOTAL!D109</f>
        <v>72947</v>
      </c>
      <c r="E109" s="188" t="s">
        <v>16</v>
      </c>
      <c r="F109" s="298">
        <v>20</v>
      </c>
      <c r="G109" s="219">
        <f>TOTAL!G109</f>
        <v>23.73</v>
      </c>
      <c r="H109" s="272"/>
      <c r="I109" s="191"/>
      <c r="K109" s="5"/>
    </row>
    <row r="110" spans="2:11" ht="30.75" customHeight="1" x14ac:dyDescent="0.2">
      <c r="B110" s="181" t="s">
        <v>267</v>
      </c>
      <c r="C110" s="166" t="s">
        <v>305</v>
      </c>
      <c r="D110" s="273">
        <f>TOTAL!D110</f>
        <v>72948</v>
      </c>
      <c r="E110" s="188" t="s">
        <v>16</v>
      </c>
      <c r="F110" s="298">
        <v>140</v>
      </c>
      <c r="G110" s="219">
        <f>TOTAL!G110</f>
        <v>23.73</v>
      </c>
      <c r="H110" s="272"/>
      <c r="I110" s="191"/>
      <c r="K110" s="5"/>
    </row>
    <row r="111" spans="2:11" ht="30.75" customHeight="1" x14ac:dyDescent="0.2">
      <c r="B111" s="181" t="s">
        <v>268</v>
      </c>
      <c r="C111" s="166" t="s">
        <v>300</v>
      </c>
      <c r="D111" s="273">
        <f>TOTAL!D111</f>
        <v>72947</v>
      </c>
      <c r="E111" s="188" t="s">
        <v>16</v>
      </c>
      <c r="F111" s="298">
        <v>70</v>
      </c>
      <c r="G111" s="219">
        <f>TOTAL!G111</f>
        <v>23.73</v>
      </c>
      <c r="H111" s="272"/>
      <c r="I111" s="191"/>
      <c r="K111" s="5"/>
    </row>
    <row r="112" spans="2:11" ht="28.5" customHeight="1" x14ac:dyDescent="0.2">
      <c r="B112" s="181" t="s">
        <v>269</v>
      </c>
      <c r="C112" s="166" t="s">
        <v>259</v>
      </c>
      <c r="D112" s="273">
        <f>TOTAL!D112</f>
        <v>72947</v>
      </c>
      <c r="E112" s="188" t="s">
        <v>16</v>
      </c>
      <c r="F112" s="298">
        <v>155</v>
      </c>
      <c r="G112" s="219">
        <f>TOTAL!G112</f>
        <v>23.73</v>
      </c>
      <c r="H112" s="272"/>
      <c r="I112" s="191"/>
      <c r="K112" s="5"/>
    </row>
    <row r="113" spans="2:11" ht="30" customHeight="1" x14ac:dyDescent="0.2">
      <c r="B113" s="181" t="s">
        <v>294</v>
      </c>
      <c r="C113" s="166" t="s">
        <v>261</v>
      </c>
      <c r="D113" s="273">
        <f>TOTAL!D113</f>
        <v>72947</v>
      </c>
      <c r="E113" s="188" t="s">
        <v>16</v>
      </c>
      <c r="F113" s="298">
        <v>18</v>
      </c>
      <c r="G113" s="219">
        <f>TOTAL!G113</f>
        <v>23.73</v>
      </c>
      <c r="H113" s="272"/>
      <c r="I113" s="191"/>
      <c r="K113" s="5"/>
    </row>
    <row r="114" spans="2:11" ht="30" customHeight="1" x14ac:dyDescent="0.2">
      <c r="B114" s="181" t="s">
        <v>298</v>
      </c>
      <c r="C114" s="166" t="s">
        <v>262</v>
      </c>
      <c r="D114" s="273">
        <f>TOTAL!D114</f>
        <v>72947</v>
      </c>
      <c r="E114" s="188" t="s">
        <v>16</v>
      </c>
      <c r="F114" s="298">
        <v>12</v>
      </c>
      <c r="G114" s="219">
        <f>TOTAL!G114</f>
        <v>23.73</v>
      </c>
      <c r="H114" s="272"/>
      <c r="I114" s="191"/>
      <c r="K114" s="5"/>
    </row>
    <row r="115" spans="2:11" ht="29.25" customHeight="1" x14ac:dyDescent="0.2">
      <c r="B115" s="181" t="s">
        <v>301</v>
      </c>
      <c r="C115" s="166" t="s">
        <v>270</v>
      </c>
      <c r="D115" s="273" t="str">
        <f>TOTAL!D115</f>
        <v>SICRO 5214000</v>
      </c>
      <c r="E115" s="188" t="s">
        <v>16</v>
      </c>
      <c r="F115" s="298">
        <v>5</v>
      </c>
      <c r="G115" s="219">
        <f>TOTAL!G115</f>
        <v>91.94</v>
      </c>
      <c r="H115" s="272"/>
      <c r="I115" s="191"/>
      <c r="K115" s="5"/>
    </row>
    <row r="116" spans="2:11" ht="28.5" customHeight="1" x14ac:dyDescent="0.2">
      <c r="B116" s="181" t="s">
        <v>304</v>
      </c>
      <c r="C116" s="166" t="s">
        <v>271</v>
      </c>
      <c r="D116" s="273" t="str">
        <f>TOTAL!D116</f>
        <v>SICRO 5214000</v>
      </c>
      <c r="E116" s="188" t="s">
        <v>16</v>
      </c>
      <c r="F116" s="298">
        <v>6</v>
      </c>
      <c r="G116" s="219">
        <f>TOTAL!G116</f>
        <v>91.94</v>
      </c>
      <c r="H116" s="272"/>
      <c r="I116" s="191"/>
      <c r="K116" s="5"/>
    </row>
    <row r="117" spans="2:11" ht="28.5" customHeight="1" x14ac:dyDescent="0.2">
      <c r="B117" s="181" t="s">
        <v>306</v>
      </c>
      <c r="C117" s="166" t="s">
        <v>299</v>
      </c>
      <c r="D117" s="273" t="str">
        <f>TOTAL!D117</f>
        <v>SICRO 5214000</v>
      </c>
      <c r="E117" s="188" t="s">
        <v>16</v>
      </c>
      <c r="F117" s="298">
        <v>7</v>
      </c>
      <c r="G117" s="219">
        <f>TOTAL!G117</f>
        <v>91.94</v>
      </c>
      <c r="H117" s="272"/>
      <c r="I117" s="191"/>
      <c r="K117" s="5"/>
    </row>
    <row r="118" spans="2:11" ht="28.5" customHeight="1" x14ac:dyDescent="0.2">
      <c r="B118" s="181" t="s">
        <v>307</v>
      </c>
      <c r="C118" s="312" t="s">
        <v>331</v>
      </c>
      <c r="D118" s="273" t="str">
        <f>TOTAL!D118</f>
        <v>SICRO 5213359</v>
      </c>
      <c r="E118" s="269" t="s">
        <v>30</v>
      </c>
      <c r="F118" s="298">
        <v>0</v>
      </c>
      <c r="G118" s="219">
        <f>TOTAL!G118</f>
        <v>13.19</v>
      </c>
      <c r="H118" s="272"/>
      <c r="I118" s="191"/>
      <c r="K118" s="5"/>
    </row>
    <row r="119" spans="2:11" ht="15" customHeight="1" thickBot="1" x14ac:dyDescent="0.3">
      <c r="B119" s="492" t="s">
        <v>252</v>
      </c>
      <c r="C119" s="493"/>
      <c r="D119" s="493"/>
      <c r="E119" s="493"/>
      <c r="F119" s="493"/>
      <c r="G119" s="493"/>
      <c r="H119" s="494"/>
      <c r="I119" s="37">
        <f>SUM(I101:I118)</f>
        <v>0</v>
      </c>
      <c r="K119" s="5"/>
    </row>
    <row r="120" spans="2:11" ht="15" customHeight="1" thickBot="1" x14ac:dyDescent="0.3">
      <c r="B120" s="179" t="s">
        <v>278</v>
      </c>
      <c r="C120" s="180" t="s">
        <v>347</v>
      </c>
      <c r="D120" s="81"/>
      <c r="E120" s="81"/>
      <c r="F120" s="81"/>
      <c r="G120" s="81"/>
      <c r="H120" s="81"/>
      <c r="I120" s="82"/>
      <c r="K120" s="5"/>
    </row>
    <row r="121" spans="2:11" ht="15" customHeight="1" x14ac:dyDescent="0.2">
      <c r="B121" s="44" t="s">
        <v>279</v>
      </c>
      <c r="C121" s="30" t="s">
        <v>345</v>
      </c>
      <c r="D121" s="233" t="s">
        <v>338</v>
      </c>
      <c r="E121" s="269" t="s">
        <v>30</v>
      </c>
      <c r="F121" s="94">
        <v>0</v>
      </c>
      <c r="G121" s="94">
        <f>TOTAL!G121</f>
        <v>2210</v>
      </c>
      <c r="H121" s="36"/>
      <c r="I121" s="33"/>
      <c r="K121" s="5"/>
    </row>
    <row r="122" spans="2:11" ht="15" customHeight="1" x14ac:dyDescent="0.2">
      <c r="B122" s="432" t="s">
        <v>343</v>
      </c>
      <c r="C122" s="30" t="s">
        <v>344</v>
      </c>
      <c r="D122" s="233" t="s">
        <v>338</v>
      </c>
      <c r="E122" s="269" t="s">
        <v>30</v>
      </c>
      <c r="F122" s="94">
        <v>0</v>
      </c>
      <c r="G122" s="94">
        <f>TOTAL!G122</f>
        <v>3460</v>
      </c>
      <c r="H122" s="36"/>
      <c r="I122" s="33"/>
      <c r="K122" s="5"/>
    </row>
    <row r="123" spans="2:11" ht="15" customHeight="1" thickBot="1" x14ac:dyDescent="0.3">
      <c r="B123" s="504" t="s">
        <v>346</v>
      </c>
      <c r="C123" s="505"/>
      <c r="D123" s="505"/>
      <c r="E123" s="505"/>
      <c r="F123" s="505"/>
      <c r="G123" s="505"/>
      <c r="H123" s="506"/>
      <c r="I123" s="40">
        <f>SUM(I121:I122)</f>
        <v>0</v>
      </c>
      <c r="K123" s="5"/>
    </row>
    <row r="124" spans="2:11" ht="15.75" thickBot="1" x14ac:dyDescent="0.3">
      <c r="B124" s="179" t="s">
        <v>313</v>
      </c>
      <c r="C124" s="180" t="s">
        <v>86</v>
      </c>
      <c r="D124" s="81"/>
      <c r="E124" s="81"/>
      <c r="F124" s="81"/>
      <c r="G124" s="81"/>
      <c r="H124" s="81"/>
      <c r="I124" s="82"/>
      <c r="J124" s="1"/>
      <c r="K124" s="5"/>
    </row>
    <row r="125" spans="2:11" ht="14.25" x14ac:dyDescent="0.2">
      <c r="B125" s="44" t="s">
        <v>314</v>
      </c>
      <c r="C125" s="30" t="s">
        <v>34</v>
      </c>
      <c r="D125" s="233" t="str">
        <f>TOTAL!D125</f>
        <v>PLEO 521017</v>
      </c>
      <c r="E125" s="31" t="s">
        <v>16</v>
      </c>
      <c r="F125" s="94">
        <f>F32</f>
        <v>3320</v>
      </c>
      <c r="G125" s="94">
        <f>TOTAL!G125</f>
        <v>0.9</v>
      </c>
      <c r="H125" s="36"/>
      <c r="I125" s="33"/>
      <c r="J125" s="1"/>
      <c r="K125" s="5"/>
    </row>
    <row r="126" spans="2:11" ht="15.75" thickBot="1" x14ac:dyDescent="0.3">
      <c r="B126" s="504" t="s">
        <v>88</v>
      </c>
      <c r="C126" s="505"/>
      <c r="D126" s="505"/>
      <c r="E126" s="505"/>
      <c r="F126" s="505"/>
      <c r="G126" s="505"/>
      <c r="H126" s="506"/>
      <c r="I126" s="40">
        <f>I125</f>
        <v>0</v>
      </c>
      <c r="J126" s="1"/>
      <c r="K126" s="1"/>
    </row>
    <row r="127" spans="2:11" ht="15.75" thickBot="1" x14ac:dyDescent="0.3">
      <c r="B127" s="510" t="s">
        <v>35</v>
      </c>
      <c r="C127" s="511"/>
      <c r="D127" s="511"/>
      <c r="E127" s="511"/>
      <c r="F127" s="511"/>
      <c r="G127" s="511"/>
      <c r="H127" s="512"/>
      <c r="I127" s="83">
        <f>I18+I49+I87+I93+I99+I119+I123+I126</f>
        <v>0</v>
      </c>
      <c r="J127" s="1"/>
      <c r="K127" s="1"/>
    </row>
    <row r="128" spans="2:11" ht="15.75" thickBot="1" x14ac:dyDescent="0.3">
      <c r="B128" s="62"/>
      <c r="C128" s="62"/>
      <c r="D128" s="62"/>
      <c r="E128" s="62"/>
      <c r="F128" s="62"/>
      <c r="G128" s="62"/>
      <c r="H128" s="62"/>
      <c r="I128" s="63"/>
      <c r="J128" s="1"/>
      <c r="K128" s="1"/>
    </row>
    <row r="129" spans="2:11" ht="15.75" x14ac:dyDescent="0.25">
      <c r="B129" s="45"/>
      <c r="C129" s="498" t="s">
        <v>37</v>
      </c>
      <c r="D129" s="499"/>
      <c r="E129" s="46"/>
      <c r="G129" s="127" t="str">
        <f>TOTAL!G129</f>
        <v>Rio Grande, 31 de Agosto de 2018.</v>
      </c>
      <c r="J129" s="1"/>
    </row>
    <row r="130" spans="2:11" ht="15" x14ac:dyDescent="0.25">
      <c r="B130" s="47"/>
      <c r="C130" s="100" t="s">
        <v>124</v>
      </c>
      <c r="D130" s="101">
        <f>'Cálculo BDI'!$D$3</f>
        <v>7.4000000000000003E-3</v>
      </c>
      <c r="E130" s="46"/>
      <c r="F130" s="93"/>
      <c r="G130" s="46"/>
      <c r="H130" s="46"/>
      <c r="I130" s="46"/>
      <c r="J130" s="1"/>
      <c r="K130" s="1"/>
    </row>
    <row r="131" spans="2:11" ht="15" x14ac:dyDescent="0.25">
      <c r="B131" s="47"/>
      <c r="C131" s="100" t="s">
        <v>125</v>
      </c>
      <c r="D131" s="101">
        <f>'Cálculo BDI'!$D$4</f>
        <v>9.7000000000000003E-3</v>
      </c>
      <c r="E131" s="46"/>
      <c r="J131" s="1"/>
      <c r="K131" s="1"/>
    </row>
    <row r="132" spans="2:11" ht="15.75" x14ac:dyDescent="0.25">
      <c r="B132" s="47"/>
      <c r="C132" s="100" t="s">
        <v>126</v>
      </c>
      <c r="D132" s="101">
        <f>'Cálculo BDI'!$D$5</f>
        <v>1.21E-2</v>
      </c>
      <c r="E132" s="46"/>
      <c r="F132" s="500" t="str">
        <f>TOTAL!F132</f>
        <v>Coordenadora de Projetos Eng.ª Suzel Magali Leite</v>
      </c>
      <c r="G132" s="500"/>
      <c r="H132" s="500"/>
      <c r="I132" s="500"/>
      <c r="J132" s="1"/>
      <c r="K132" s="1"/>
    </row>
    <row r="133" spans="2:11" ht="15" customHeight="1" x14ac:dyDescent="0.25">
      <c r="B133" s="49"/>
      <c r="C133" s="100" t="s">
        <v>127</v>
      </c>
      <c r="D133" s="101">
        <f>'Cálculo BDI'!$D$6</f>
        <v>4.6699999999999998E-2</v>
      </c>
      <c r="E133" s="46"/>
      <c r="F133" s="152"/>
      <c r="G133" s="151"/>
      <c r="H133" s="151"/>
      <c r="I133" s="150"/>
      <c r="J133" s="1"/>
      <c r="K133" s="1"/>
    </row>
    <row r="134" spans="2:11" ht="15.75" x14ac:dyDescent="0.25">
      <c r="B134" s="49"/>
      <c r="C134" s="100" t="s">
        <v>128</v>
      </c>
      <c r="D134" s="101">
        <f>'Cálculo BDI'!$D$7</f>
        <v>8.6900000000000005E-2</v>
      </c>
      <c r="E134" s="46"/>
      <c r="F134" s="151"/>
      <c r="G134" s="151"/>
      <c r="H134" s="151"/>
      <c r="I134" s="150"/>
      <c r="J134" s="1"/>
      <c r="K134" s="1"/>
    </row>
    <row r="135" spans="2:11" ht="15.75" x14ac:dyDescent="0.25">
      <c r="B135" s="49"/>
      <c r="C135" s="100" t="s">
        <v>129</v>
      </c>
      <c r="D135" s="101">
        <f>'Cálculo BDI'!$D$8</f>
        <v>6.6500000000000004E-2</v>
      </c>
      <c r="E135" s="46"/>
      <c r="F135" s="500" t="str">
        <f>TOTAL!F135</f>
        <v>Eng.ª  Civil Bárbara Lothamer Peixe</v>
      </c>
      <c r="G135" s="500"/>
      <c r="H135" s="500"/>
      <c r="I135" s="500"/>
      <c r="J135" s="1"/>
      <c r="K135" s="1"/>
    </row>
    <row r="136" spans="2:11" ht="16.5" thickBot="1" x14ac:dyDescent="0.3">
      <c r="B136" s="50"/>
      <c r="C136" s="102" t="s">
        <v>36</v>
      </c>
      <c r="D136" s="103">
        <f>'Cálculo BDI'!$D$9</f>
        <v>0.25359999999999999</v>
      </c>
      <c r="E136" s="46"/>
      <c r="F136" s="151"/>
      <c r="G136" s="151"/>
      <c r="H136" s="151"/>
      <c r="I136" s="150"/>
      <c r="J136" s="1"/>
      <c r="K136" s="1"/>
    </row>
    <row r="137" spans="2:11" ht="15" x14ac:dyDescent="0.2">
      <c r="B137" s="51"/>
      <c r="C137" s="98" t="s">
        <v>122</v>
      </c>
      <c r="D137" s="96"/>
      <c r="E137" s="52"/>
      <c r="J137" s="1"/>
      <c r="K137" s="1"/>
    </row>
    <row r="138" spans="2:11" ht="16.5" thickBot="1" x14ac:dyDescent="0.3">
      <c r="B138" s="51"/>
      <c r="C138" s="99" t="s">
        <v>130</v>
      </c>
      <c r="D138" s="97"/>
      <c r="E138" s="52"/>
      <c r="F138" s="508" t="str">
        <f>TOTAL!F138</f>
        <v>Chefe de Gabinete GPPE Darlene Torrada Pereira</v>
      </c>
      <c r="G138" s="508"/>
      <c r="H138" s="508"/>
      <c r="I138" s="508"/>
      <c r="J138" s="1"/>
      <c r="K138" s="1"/>
    </row>
    <row r="139" spans="2:11" ht="15" x14ac:dyDescent="0.2">
      <c r="B139" s="51"/>
      <c r="C139" s="212"/>
      <c r="D139" s="213"/>
      <c r="E139" s="52"/>
      <c r="F139" s="158"/>
      <c r="G139" s="158"/>
      <c r="H139" s="158"/>
      <c r="I139" s="158"/>
      <c r="J139" s="1"/>
      <c r="K139" s="1"/>
    </row>
    <row r="140" spans="2:11" x14ac:dyDescent="0.2">
      <c r="J140" s="1"/>
      <c r="K140" s="1"/>
    </row>
    <row r="141" spans="2:11" ht="15" customHeight="1" x14ac:dyDescent="0.2">
      <c r="B141" s="507" t="str">
        <f>TOTAL!B141</f>
        <v>OBS: A base dos custos unitários de cada item contido neste orçamento têm origem da tabela do SINAPI de Junho de 2018, SICRO  de Novembro de 2017 e Franarin de Junho de 2018.</v>
      </c>
      <c r="C141" s="507"/>
      <c r="D141" s="507"/>
      <c r="E141" s="507"/>
      <c r="F141" s="507"/>
      <c r="G141" s="507"/>
      <c r="H141" s="507"/>
      <c r="I141" s="507"/>
      <c r="J141" s="1"/>
      <c r="K141" s="1"/>
    </row>
    <row r="142" spans="2:11" ht="15" customHeight="1" x14ac:dyDescent="0.2">
      <c r="B142" s="507"/>
      <c r="C142" s="507"/>
      <c r="D142" s="507"/>
      <c r="E142" s="507"/>
      <c r="F142" s="507"/>
      <c r="G142" s="507"/>
      <c r="H142" s="507"/>
      <c r="I142" s="507"/>
      <c r="J142" s="1"/>
      <c r="K142" s="1"/>
    </row>
    <row r="143" spans="2:11" ht="15" x14ac:dyDescent="0.2">
      <c r="F143" s="52"/>
      <c r="H143" s="125"/>
      <c r="J143" s="1"/>
      <c r="K143" s="1"/>
    </row>
    <row r="144" spans="2:11" ht="12.75" customHeight="1" x14ac:dyDescent="0.2">
      <c r="C144" s="124"/>
      <c r="D144" s="124"/>
      <c r="E144" s="124"/>
      <c r="F144" s="124"/>
      <c r="H144" s="124"/>
      <c r="I144" s="124"/>
    </row>
    <row r="145" spans="2:12" ht="12.75" customHeight="1" x14ac:dyDescent="0.2">
      <c r="C145" s="124"/>
      <c r="D145" s="124"/>
      <c r="E145" s="124"/>
      <c r="F145" s="124"/>
      <c r="G145" s="127"/>
      <c r="H145" s="124"/>
      <c r="I145" s="124"/>
    </row>
    <row r="146" spans="2:12" ht="12.75" customHeight="1" x14ac:dyDescent="0.2">
      <c r="C146" s="124"/>
      <c r="D146" s="124"/>
      <c r="E146" s="124"/>
      <c r="F146" s="124"/>
      <c r="G146" s="127"/>
      <c r="H146" s="124"/>
      <c r="I146" s="124"/>
    </row>
    <row r="147" spans="2:12" ht="12.75" customHeight="1" x14ac:dyDescent="0.2">
      <c r="C147" s="124"/>
      <c r="D147" s="124"/>
      <c r="E147" s="124"/>
      <c r="F147" s="124"/>
      <c r="G147" s="124"/>
      <c r="H147" s="124"/>
      <c r="I147" s="124"/>
    </row>
    <row r="148" spans="2:12" x14ac:dyDescent="0.2">
      <c r="C148" s="2"/>
      <c r="F148" s="126"/>
      <c r="G148" s="126"/>
      <c r="H148" s="126"/>
      <c r="I148" s="185"/>
      <c r="J148" s="126"/>
      <c r="K148" s="126"/>
      <c r="L148" s="126"/>
    </row>
    <row r="149" spans="2:12" x14ac:dyDescent="0.2">
      <c r="B149" s="3"/>
      <c r="C149" s="2"/>
    </row>
    <row r="150" spans="2:12" x14ac:dyDescent="0.2">
      <c r="B150" s="3"/>
      <c r="C150" s="2"/>
    </row>
    <row r="151" spans="2:12" x14ac:dyDescent="0.2">
      <c r="B151" s="3"/>
      <c r="C151" s="2"/>
    </row>
    <row r="152" spans="2:12" x14ac:dyDescent="0.2">
      <c r="B152" s="3"/>
      <c r="C152" s="2"/>
    </row>
    <row r="153" spans="2:12" x14ac:dyDescent="0.2">
      <c r="B153" s="3"/>
      <c r="C153" s="2"/>
    </row>
    <row r="154" spans="2:12" x14ac:dyDescent="0.2">
      <c r="B154" s="3"/>
      <c r="C154" s="2"/>
    </row>
    <row r="155" spans="2:12" x14ac:dyDescent="0.2">
      <c r="B155" s="3"/>
      <c r="C155" s="2"/>
    </row>
    <row r="156" spans="2:12" x14ac:dyDescent="0.2">
      <c r="B156" s="3"/>
      <c r="C156" s="2"/>
    </row>
    <row r="157" spans="2:12" x14ac:dyDescent="0.2">
      <c r="B157" s="3"/>
      <c r="C157" s="2"/>
    </row>
    <row r="158" spans="2:12" x14ac:dyDescent="0.2">
      <c r="B158" s="3"/>
      <c r="C158" s="2"/>
    </row>
    <row r="159" spans="2:12" x14ac:dyDescent="0.2">
      <c r="B159" s="3"/>
      <c r="C159" s="2"/>
    </row>
    <row r="160" spans="2:12" x14ac:dyDescent="0.2">
      <c r="B160" s="3"/>
      <c r="C160" s="2"/>
    </row>
    <row r="161" spans="2:3" x14ac:dyDescent="0.2">
      <c r="B161" s="3"/>
      <c r="C161" s="2"/>
    </row>
    <row r="162" spans="2:3" x14ac:dyDescent="0.2">
      <c r="B162" s="3"/>
      <c r="C162" s="2"/>
    </row>
    <row r="163" spans="2:3" x14ac:dyDescent="0.2">
      <c r="B163" s="3"/>
      <c r="C163" s="2"/>
    </row>
    <row r="164" spans="2:3" x14ac:dyDescent="0.2">
      <c r="B164" s="3"/>
      <c r="C164" s="2"/>
    </row>
    <row r="165" spans="2:3" x14ac:dyDescent="0.2">
      <c r="B165" s="3"/>
      <c r="C165" s="2"/>
    </row>
    <row r="166" spans="2:3" x14ac:dyDescent="0.2">
      <c r="B166" s="3"/>
      <c r="C166" s="2"/>
    </row>
    <row r="167" spans="2:3" x14ac:dyDescent="0.2">
      <c r="B167" s="3"/>
      <c r="C167" s="2"/>
    </row>
    <row r="168" spans="2:3" x14ac:dyDescent="0.2">
      <c r="B168" s="3"/>
      <c r="C168" s="2"/>
    </row>
    <row r="169" spans="2:3" x14ac:dyDescent="0.2">
      <c r="B169" s="3"/>
      <c r="C169" s="2"/>
    </row>
    <row r="170" spans="2:3" x14ac:dyDescent="0.2">
      <c r="B170" s="3"/>
      <c r="C170" s="2"/>
    </row>
    <row r="171" spans="2:3" x14ac:dyDescent="0.2">
      <c r="B171" s="3"/>
      <c r="C171" s="2"/>
    </row>
    <row r="172" spans="2:3" x14ac:dyDescent="0.2">
      <c r="C172" s="2"/>
    </row>
    <row r="173" spans="2:3" x14ac:dyDescent="0.2">
      <c r="C173" s="2"/>
    </row>
    <row r="174" spans="2:3" x14ac:dyDescent="0.2">
      <c r="C174" s="2"/>
    </row>
    <row r="175" spans="2:3" x14ac:dyDescent="0.2">
      <c r="C175" s="2"/>
    </row>
    <row r="176" spans="2:3" x14ac:dyDescent="0.2">
      <c r="C176" s="2"/>
    </row>
    <row r="177" spans="3:3" x14ac:dyDescent="0.2">
      <c r="C177" s="2"/>
    </row>
    <row r="178" spans="3:3" x14ac:dyDescent="0.2">
      <c r="C178" s="2"/>
    </row>
    <row r="179" spans="3:3" x14ac:dyDescent="0.2">
      <c r="C179" s="2"/>
    </row>
    <row r="180" spans="3:3" x14ac:dyDescent="0.2">
      <c r="C180" s="2"/>
    </row>
    <row r="181" spans="3:3" x14ac:dyDescent="0.2">
      <c r="C181" s="2"/>
    </row>
  </sheetData>
  <mergeCells count="29">
    <mergeCell ref="B141:I142"/>
    <mergeCell ref="F135:I135"/>
    <mergeCell ref="F138:I138"/>
    <mergeCell ref="C51:I51"/>
    <mergeCell ref="B87:H87"/>
    <mergeCell ref="B93:H93"/>
    <mergeCell ref="B126:H126"/>
    <mergeCell ref="B127:H127"/>
    <mergeCell ref="B99:H99"/>
    <mergeCell ref="B119:H119"/>
    <mergeCell ref="K7:K8"/>
    <mergeCell ref="B18:H18"/>
    <mergeCell ref="C20:I20"/>
    <mergeCell ref="C129:D129"/>
    <mergeCell ref="F132:I132"/>
    <mergeCell ref="B49:H49"/>
    <mergeCell ref="B123:H123"/>
    <mergeCell ref="B1:I1"/>
    <mergeCell ref="B2:I2"/>
    <mergeCell ref="B3:I3"/>
    <mergeCell ref="B4:I5"/>
    <mergeCell ref="B6:B7"/>
    <mergeCell ref="C6:C7"/>
    <mergeCell ref="D6:D7"/>
    <mergeCell ref="E6:E7"/>
    <mergeCell ref="F6:F7"/>
    <mergeCell ref="G6:G7"/>
    <mergeCell ref="H6:H7"/>
    <mergeCell ref="I6:I7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1"/>
  <sheetViews>
    <sheetView topLeftCell="B127" zoomScale="90" zoomScaleNormal="90" zoomScaleSheetLayoutView="120" workbookViewId="0">
      <selection activeCell="E148" sqref="E148"/>
    </sheetView>
  </sheetViews>
  <sheetFormatPr defaultRowHeight="12.75" x14ac:dyDescent="0.2"/>
  <cols>
    <col min="1" max="1" width="9.140625" style="28"/>
    <col min="2" max="2" width="7" style="28" customWidth="1"/>
    <col min="3" max="3" width="58.28515625" style="28" customWidth="1"/>
    <col min="4" max="4" width="21" style="28" customWidth="1"/>
    <col min="5" max="5" width="7.7109375" style="28" customWidth="1"/>
    <col min="6" max="6" width="12.42578125" style="28" customWidth="1"/>
    <col min="7" max="7" width="12.5703125" style="28" customWidth="1"/>
    <col min="8" max="8" width="15" style="28" customWidth="1"/>
    <col min="9" max="9" width="18.85546875" style="28" customWidth="1"/>
    <col min="10" max="10" width="9.140625" style="28"/>
    <col min="11" max="11" width="22.5703125" style="28" customWidth="1"/>
    <col min="12" max="16384" width="9.140625" style="28"/>
  </cols>
  <sheetData>
    <row r="1" spans="2:12" x14ac:dyDescent="0.2">
      <c r="B1" s="468" t="s">
        <v>49</v>
      </c>
      <c r="C1" s="469"/>
      <c r="D1" s="469"/>
      <c r="E1" s="469"/>
      <c r="F1" s="469"/>
      <c r="G1" s="469"/>
      <c r="H1" s="469"/>
      <c r="I1" s="470"/>
    </row>
    <row r="2" spans="2:12" x14ac:dyDescent="0.2">
      <c r="B2" s="471" t="s">
        <v>0</v>
      </c>
      <c r="C2" s="472"/>
      <c r="D2" s="472"/>
      <c r="E2" s="472"/>
      <c r="F2" s="472"/>
      <c r="G2" s="472"/>
      <c r="H2" s="472"/>
      <c r="I2" s="473"/>
      <c r="K2" s="28" t="s">
        <v>289</v>
      </c>
    </row>
    <row r="3" spans="2:12" ht="15.75" customHeight="1" thickBot="1" x14ac:dyDescent="0.25">
      <c r="B3" s="474" t="s">
        <v>217</v>
      </c>
      <c r="C3" s="475"/>
      <c r="D3" s="475"/>
      <c r="E3" s="475"/>
      <c r="F3" s="475"/>
      <c r="G3" s="475"/>
      <c r="H3" s="475"/>
      <c r="I3" s="476"/>
    </row>
    <row r="4" spans="2:12" ht="15.75" customHeight="1" x14ac:dyDescent="0.2">
      <c r="B4" s="477" t="s">
        <v>288</v>
      </c>
      <c r="C4" s="478"/>
      <c r="D4" s="478"/>
      <c r="E4" s="478"/>
      <c r="F4" s="478"/>
      <c r="G4" s="478"/>
      <c r="H4" s="478"/>
      <c r="I4" s="479"/>
    </row>
    <row r="5" spans="2:12" ht="5.25" customHeight="1" thickBot="1" x14ac:dyDescent="0.25">
      <c r="B5" s="480"/>
      <c r="C5" s="481"/>
      <c r="D5" s="481"/>
      <c r="E5" s="481"/>
      <c r="F5" s="481"/>
      <c r="G5" s="481"/>
      <c r="H5" s="481"/>
      <c r="I5" s="482"/>
    </row>
    <row r="6" spans="2:12" ht="12.75" customHeight="1" x14ac:dyDescent="0.2">
      <c r="B6" s="483" t="s">
        <v>1</v>
      </c>
      <c r="C6" s="485" t="s">
        <v>96</v>
      </c>
      <c r="D6" s="487" t="s">
        <v>104</v>
      </c>
      <c r="E6" s="483" t="s">
        <v>2</v>
      </c>
      <c r="F6" s="483" t="s">
        <v>3</v>
      </c>
      <c r="G6" s="489" t="s">
        <v>4</v>
      </c>
      <c r="H6" s="490" t="s">
        <v>51</v>
      </c>
      <c r="I6" s="487" t="s">
        <v>50</v>
      </c>
      <c r="K6" s="163"/>
      <c r="L6" s="147"/>
    </row>
    <row r="7" spans="2:12" ht="15.75" customHeight="1" thickBot="1" x14ac:dyDescent="0.25">
      <c r="B7" s="484"/>
      <c r="C7" s="486"/>
      <c r="D7" s="488"/>
      <c r="E7" s="484"/>
      <c r="F7" s="484"/>
      <c r="G7" s="484"/>
      <c r="H7" s="488"/>
      <c r="I7" s="488"/>
      <c r="K7" s="491"/>
      <c r="L7" s="147"/>
    </row>
    <row r="8" spans="2:12" ht="15.75" thickBot="1" x14ac:dyDescent="0.3">
      <c r="B8" s="78" t="s">
        <v>5</v>
      </c>
      <c r="C8" s="79" t="s">
        <v>119</v>
      </c>
      <c r="D8" s="79"/>
      <c r="E8" s="79"/>
      <c r="F8" s="79"/>
      <c r="G8" s="79"/>
      <c r="H8" s="79"/>
      <c r="I8" s="80"/>
      <c r="K8" s="491"/>
      <c r="L8" s="147"/>
    </row>
    <row r="9" spans="2:12" ht="14.25" x14ac:dyDescent="0.2">
      <c r="B9" s="29" t="s">
        <v>6</v>
      </c>
      <c r="C9" s="30" t="s">
        <v>229</v>
      </c>
      <c r="D9" s="31" t="str">
        <f>TOTAL!D9</f>
        <v>INS 10775</v>
      </c>
      <c r="E9" s="32" t="s">
        <v>52</v>
      </c>
      <c r="F9" s="94">
        <v>0</v>
      </c>
      <c r="G9" s="94">
        <f>TOTAL!G9</f>
        <v>450</v>
      </c>
      <c r="H9" s="86"/>
      <c r="I9" s="77"/>
      <c r="K9" s="129"/>
      <c r="L9" s="147"/>
    </row>
    <row r="10" spans="2:12" ht="14.25" x14ac:dyDescent="0.2">
      <c r="B10" s="29" t="s">
        <v>7</v>
      </c>
      <c r="C10" s="30" t="s">
        <v>228</v>
      </c>
      <c r="D10" s="31" t="str">
        <f>TOTAL!D10</f>
        <v>INS 10776</v>
      </c>
      <c r="E10" s="32" t="s">
        <v>52</v>
      </c>
      <c r="F10" s="94">
        <v>0</v>
      </c>
      <c r="G10" s="94">
        <f>TOTAL!G10</f>
        <v>351.56</v>
      </c>
      <c r="H10" s="86"/>
      <c r="I10" s="77"/>
      <c r="K10" s="129"/>
      <c r="L10" s="147"/>
    </row>
    <row r="11" spans="2:12" ht="14.25" x14ac:dyDescent="0.2">
      <c r="B11" s="29" t="s">
        <v>9</v>
      </c>
      <c r="C11" s="30" t="s">
        <v>321</v>
      </c>
      <c r="D11" s="31" t="str">
        <f>TOTAL!D11</f>
        <v>PLEO 327</v>
      </c>
      <c r="E11" s="32" t="s">
        <v>52</v>
      </c>
      <c r="F11" s="94">
        <v>0</v>
      </c>
      <c r="G11" s="94">
        <f>TOTAL!G11</f>
        <v>21020.02</v>
      </c>
      <c r="H11" s="86"/>
      <c r="I11" s="77"/>
      <c r="K11" s="129"/>
      <c r="L11" s="147"/>
    </row>
    <row r="12" spans="2:12" ht="14.25" x14ac:dyDescent="0.2">
      <c r="B12" s="29" t="s">
        <v>11</v>
      </c>
      <c r="C12" s="30" t="s">
        <v>232</v>
      </c>
      <c r="D12" s="31" t="str">
        <f>TOTAL!D12</f>
        <v>PLEO 325</v>
      </c>
      <c r="E12" s="32" t="s">
        <v>30</v>
      </c>
      <c r="F12" s="94">
        <v>0</v>
      </c>
      <c r="G12" s="94">
        <f>TOTAL!G12</f>
        <v>14744.34</v>
      </c>
      <c r="H12" s="86"/>
      <c r="I12" s="77"/>
      <c r="K12" s="129"/>
      <c r="L12" s="147"/>
    </row>
    <row r="13" spans="2:12" ht="14.25" x14ac:dyDescent="0.2">
      <c r="B13" s="29" t="s">
        <v>12</v>
      </c>
      <c r="C13" s="84" t="s">
        <v>14</v>
      </c>
      <c r="D13" s="31" t="str">
        <f>TOTAL!D13</f>
        <v>74209/001</v>
      </c>
      <c r="E13" s="202" t="s">
        <v>16</v>
      </c>
      <c r="F13" s="94">
        <v>0</v>
      </c>
      <c r="G13" s="94">
        <f>TOTAL!G13</f>
        <v>303.89999999999998</v>
      </c>
      <c r="H13" s="86"/>
      <c r="I13" s="77"/>
      <c r="K13" s="129"/>
      <c r="L13" s="147"/>
    </row>
    <row r="14" spans="2:12" ht="14.25" x14ac:dyDescent="0.2">
      <c r="B14" s="29" t="s">
        <v>231</v>
      </c>
      <c r="C14" s="84" t="s">
        <v>8</v>
      </c>
      <c r="D14" s="31" t="str">
        <f>TOTAL!D14</f>
        <v>PLEO  25101</v>
      </c>
      <c r="E14" s="202" t="s">
        <v>18</v>
      </c>
      <c r="F14" s="94">
        <v>0</v>
      </c>
      <c r="G14" s="94">
        <f>TOTAL!G14</f>
        <v>702</v>
      </c>
      <c r="H14" s="86"/>
      <c r="I14" s="77"/>
      <c r="K14" s="129"/>
      <c r="L14" s="147"/>
    </row>
    <row r="15" spans="2:12" ht="14.25" x14ac:dyDescent="0.2">
      <c r="B15" s="29" t="s">
        <v>233</v>
      </c>
      <c r="C15" s="84" t="s">
        <v>10</v>
      </c>
      <c r="D15" s="31">
        <f>TOTAL!D15</f>
        <v>41598</v>
      </c>
      <c r="E15" s="202" t="s">
        <v>30</v>
      </c>
      <c r="F15" s="94">
        <v>0</v>
      </c>
      <c r="G15" s="94">
        <f>TOTAL!G15</f>
        <v>1320.19</v>
      </c>
      <c r="H15" s="86"/>
      <c r="I15" s="77"/>
      <c r="K15" s="129"/>
      <c r="L15" s="147"/>
    </row>
    <row r="16" spans="2:12" ht="14.25" x14ac:dyDescent="0.2">
      <c r="B16" s="29" t="s">
        <v>322</v>
      </c>
      <c r="C16" s="84" t="s">
        <v>13</v>
      </c>
      <c r="D16" s="31" t="str">
        <f>TOTAL!D16</f>
        <v>74221/001</v>
      </c>
      <c r="E16" s="202" t="s">
        <v>17</v>
      </c>
      <c r="F16" s="94">
        <v>450</v>
      </c>
      <c r="G16" s="94">
        <f>TOTAL!G16</f>
        <v>2.29</v>
      </c>
      <c r="H16" s="86"/>
      <c r="I16" s="77"/>
      <c r="K16" s="129"/>
      <c r="L16" s="147"/>
    </row>
    <row r="17" spans="2:12" ht="14.25" x14ac:dyDescent="0.2">
      <c r="B17" s="34" t="s">
        <v>323</v>
      </c>
      <c r="C17" s="323" t="s">
        <v>324</v>
      </c>
      <c r="D17" s="31" t="str">
        <f>TOTAL!D17</f>
        <v>PLEO 518903</v>
      </c>
      <c r="E17" s="202" t="s">
        <v>17</v>
      </c>
      <c r="F17" s="324">
        <f>F16</f>
        <v>450</v>
      </c>
      <c r="G17" s="94">
        <f>TOTAL!G17</f>
        <v>1.31</v>
      </c>
      <c r="H17" s="86"/>
      <c r="I17" s="77"/>
      <c r="K17" s="129"/>
      <c r="L17" s="147"/>
    </row>
    <row r="18" spans="2:12" ht="15.75" customHeight="1" thickBot="1" x14ac:dyDescent="0.3">
      <c r="B18" s="492" t="s">
        <v>19</v>
      </c>
      <c r="C18" s="493"/>
      <c r="D18" s="493"/>
      <c r="E18" s="493"/>
      <c r="F18" s="493"/>
      <c r="G18" s="493"/>
      <c r="H18" s="494"/>
      <c r="I18" s="37">
        <f>SUM(I9:I17)</f>
        <v>0</v>
      </c>
      <c r="K18" s="129"/>
      <c r="L18" s="147"/>
    </row>
    <row r="19" spans="2:12" ht="15.75" thickBot="1" x14ac:dyDescent="0.3">
      <c r="B19" s="78" t="s">
        <v>15</v>
      </c>
      <c r="C19" s="79" t="s">
        <v>120</v>
      </c>
      <c r="D19" s="79"/>
      <c r="E19" s="79"/>
      <c r="F19" s="79"/>
      <c r="G19" s="79"/>
      <c r="H19" s="79"/>
      <c r="I19" s="80"/>
      <c r="K19" s="129"/>
      <c r="L19" s="147"/>
    </row>
    <row r="20" spans="2:12" ht="15" x14ac:dyDescent="0.25">
      <c r="B20" s="69" t="s">
        <v>20</v>
      </c>
      <c r="C20" s="495" t="s">
        <v>108</v>
      </c>
      <c r="D20" s="496"/>
      <c r="E20" s="496"/>
      <c r="F20" s="496"/>
      <c r="G20" s="496"/>
      <c r="H20" s="496"/>
      <c r="I20" s="497"/>
      <c r="K20" s="129"/>
      <c r="L20" s="147"/>
    </row>
    <row r="21" spans="2:12" ht="16.5" customHeight="1" x14ac:dyDescent="0.2">
      <c r="B21" s="71" t="s">
        <v>22</v>
      </c>
      <c r="C21" s="92" t="s">
        <v>136</v>
      </c>
      <c r="D21" s="189">
        <f>TOTAL!D21</f>
        <v>78472</v>
      </c>
      <c r="E21" s="189" t="s">
        <v>16</v>
      </c>
      <c r="F21" s="94">
        <f>F32</f>
        <v>3455</v>
      </c>
      <c r="G21" s="94">
        <f>TOTAL!G21</f>
        <v>0.34</v>
      </c>
      <c r="H21" s="86"/>
      <c r="I21" s="77"/>
      <c r="K21" s="129"/>
      <c r="L21" s="147"/>
    </row>
    <row r="22" spans="2:12" ht="15" x14ac:dyDescent="0.25">
      <c r="B22" s="41" t="s">
        <v>26</v>
      </c>
      <c r="C22" s="42" t="s">
        <v>55</v>
      </c>
      <c r="D22" s="189"/>
      <c r="E22" s="107"/>
      <c r="F22" s="174"/>
      <c r="G22" s="94"/>
      <c r="H22" s="86"/>
      <c r="I22" s="178"/>
      <c r="K22" s="129"/>
      <c r="L22" s="147"/>
    </row>
    <row r="23" spans="2:12" ht="14.25" x14ac:dyDescent="0.2">
      <c r="B23" s="34" t="s">
        <v>27</v>
      </c>
      <c r="C23" s="66" t="s">
        <v>107</v>
      </c>
      <c r="D23" s="189" t="str">
        <f>TOTAL!D23</f>
        <v>74205/001</v>
      </c>
      <c r="E23" s="130" t="s">
        <v>29</v>
      </c>
      <c r="F23" s="94">
        <v>85</v>
      </c>
      <c r="G23" s="94">
        <f>TOTAL!G23</f>
        <v>1.41</v>
      </c>
      <c r="H23" s="86"/>
      <c r="I23" s="77"/>
      <c r="K23" s="5"/>
    </row>
    <row r="24" spans="2:12" ht="15.75" customHeight="1" x14ac:dyDescent="0.2">
      <c r="B24" s="59" t="s">
        <v>109</v>
      </c>
      <c r="C24" s="92" t="s">
        <v>93</v>
      </c>
      <c r="D24" s="189">
        <f>TOTAL!D24</f>
        <v>95875</v>
      </c>
      <c r="E24" s="189" t="s">
        <v>91</v>
      </c>
      <c r="F24" s="94">
        <v>0</v>
      </c>
      <c r="G24" s="94">
        <f>TOTAL!G24</f>
        <v>1.07</v>
      </c>
      <c r="H24" s="86"/>
      <c r="I24" s="77"/>
      <c r="K24" s="307"/>
    </row>
    <row r="25" spans="2:12" ht="14.25" x14ac:dyDescent="0.2">
      <c r="B25" s="34" t="s">
        <v>110</v>
      </c>
      <c r="C25" s="172" t="s">
        <v>56</v>
      </c>
      <c r="D25" s="189">
        <f>TOTAL!D25</f>
        <v>72961</v>
      </c>
      <c r="E25" s="203" t="s">
        <v>16</v>
      </c>
      <c r="F25" s="94">
        <f>F32</f>
        <v>3455</v>
      </c>
      <c r="G25" s="94">
        <f>TOTAL!G25</f>
        <v>1.22</v>
      </c>
      <c r="H25" s="86"/>
      <c r="I25" s="77"/>
      <c r="J25" s="9"/>
      <c r="K25" s="5"/>
    </row>
    <row r="26" spans="2:12" ht="14.25" x14ac:dyDescent="0.2">
      <c r="B26" s="59" t="s">
        <v>111</v>
      </c>
      <c r="C26" s="170" t="s">
        <v>163</v>
      </c>
      <c r="D26" s="189">
        <f>TOTAL!D26</f>
        <v>79482</v>
      </c>
      <c r="E26" s="130" t="s">
        <v>29</v>
      </c>
      <c r="F26" s="94">
        <v>600</v>
      </c>
      <c r="G26" s="94">
        <f>TOTAL!G26</f>
        <v>63.6</v>
      </c>
      <c r="H26" s="86"/>
      <c r="I26" s="77"/>
      <c r="J26" s="9"/>
      <c r="K26" s="5"/>
    </row>
    <row r="27" spans="2:12" ht="14.25" x14ac:dyDescent="0.2">
      <c r="B27" s="59" t="s">
        <v>112</v>
      </c>
      <c r="C27" s="170" t="s">
        <v>205</v>
      </c>
      <c r="D27" s="189" t="str">
        <f>TOTAL!D27</f>
        <v>PLEO 592047</v>
      </c>
      <c r="E27" s="130" t="s">
        <v>29</v>
      </c>
      <c r="F27" s="108">
        <v>691</v>
      </c>
      <c r="G27" s="94">
        <f>TOTAL!G27</f>
        <v>84.87</v>
      </c>
      <c r="H27" s="86"/>
      <c r="I27" s="77"/>
      <c r="J27" s="9"/>
      <c r="K27" s="5"/>
    </row>
    <row r="28" spans="2:12" ht="14.25" x14ac:dyDescent="0.2">
      <c r="B28" s="59" t="s">
        <v>165</v>
      </c>
      <c r="C28" s="226" t="s">
        <v>221</v>
      </c>
      <c r="D28" s="189">
        <f>TOTAL!D28</f>
        <v>93590</v>
      </c>
      <c r="E28" s="189" t="s">
        <v>91</v>
      </c>
      <c r="F28" s="108">
        <f>ROUNDUP((F27*72),0)</f>
        <v>49752</v>
      </c>
      <c r="G28" s="94">
        <f>TOTAL!G28</f>
        <v>0.76</v>
      </c>
      <c r="H28" s="86"/>
      <c r="I28" s="77"/>
      <c r="J28" s="9"/>
      <c r="K28" s="218"/>
    </row>
    <row r="29" spans="2:12" ht="14.25" x14ac:dyDescent="0.2">
      <c r="B29" s="59" t="s">
        <v>215</v>
      </c>
      <c r="C29" s="170" t="s">
        <v>166</v>
      </c>
      <c r="D29" s="189">
        <f>TOTAL!D29</f>
        <v>96396</v>
      </c>
      <c r="E29" s="130" t="s">
        <v>29</v>
      </c>
      <c r="F29" s="108">
        <v>0</v>
      </c>
      <c r="G29" s="94">
        <f>TOTAL!G29</f>
        <v>84.3</v>
      </c>
      <c r="H29" s="86"/>
      <c r="I29" s="77"/>
      <c r="J29" s="9"/>
      <c r="K29" s="5"/>
    </row>
    <row r="30" spans="2:12" ht="14.25" x14ac:dyDescent="0.2">
      <c r="B30" s="59" t="s">
        <v>220</v>
      </c>
      <c r="C30" s="226" t="s">
        <v>216</v>
      </c>
      <c r="D30" s="189">
        <f>TOTAL!D30</f>
        <v>83356</v>
      </c>
      <c r="E30" s="189" t="s">
        <v>91</v>
      </c>
      <c r="F30" s="174">
        <f>ROUNDUP((F29*78),0)</f>
        <v>0</v>
      </c>
      <c r="G30" s="94">
        <f>TOTAL!G30</f>
        <v>0.75</v>
      </c>
      <c r="H30" s="86"/>
      <c r="I30" s="77"/>
      <c r="J30" s="9"/>
      <c r="K30" s="218"/>
    </row>
    <row r="31" spans="2:12" s="9" customFormat="1" ht="15" x14ac:dyDescent="0.25">
      <c r="B31" s="55" t="s">
        <v>28</v>
      </c>
      <c r="C31" s="56" t="s">
        <v>57</v>
      </c>
      <c r="D31" s="189"/>
      <c r="E31" s="204"/>
      <c r="F31" s="174"/>
      <c r="G31" s="94"/>
      <c r="H31" s="86"/>
      <c r="I31" s="176"/>
      <c r="K31" s="57"/>
    </row>
    <row r="32" spans="2:12" ht="42.75" x14ac:dyDescent="0.2">
      <c r="B32" s="59" t="s">
        <v>59</v>
      </c>
      <c r="C32" s="166" t="s">
        <v>167</v>
      </c>
      <c r="D32" s="189">
        <f>TOTAL!D32</f>
        <v>92405</v>
      </c>
      <c r="E32" s="131" t="s">
        <v>16</v>
      </c>
      <c r="F32" s="108">
        <v>3455</v>
      </c>
      <c r="G32" s="94">
        <f>TOTAL!G32</f>
        <v>45.79</v>
      </c>
      <c r="H32" s="86"/>
      <c r="I32" s="77"/>
      <c r="J32" s="214"/>
      <c r="K32" s="154"/>
    </row>
    <row r="33" spans="2:11" ht="15" x14ac:dyDescent="0.25">
      <c r="B33" s="55" t="s">
        <v>113</v>
      </c>
      <c r="C33" s="56" t="s">
        <v>209</v>
      </c>
      <c r="D33" s="189"/>
      <c r="E33" s="131"/>
      <c r="F33" s="215"/>
      <c r="G33" s="94"/>
      <c r="H33" s="86"/>
      <c r="I33" s="77"/>
      <c r="J33" s="214"/>
      <c r="K33" s="154"/>
    </row>
    <row r="34" spans="2:11" ht="14.25" x14ac:dyDescent="0.2">
      <c r="B34" s="59" t="s">
        <v>114</v>
      </c>
      <c r="C34" s="225" t="s">
        <v>210</v>
      </c>
      <c r="D34" s="189">
        <f>TOTAL!D34</f>
        <v>96401</v>
      </c>
      <c r="E34" s="131" t="s">
        <v>16</v>
      </c>
      <c r="F34" s="215">
        <v>0</v>
      </c>
      <c r="G34" s="94">
        <f>TOTAL!G34</f>
        <v>4.42</v>
      </c>
      <c r="H34" s="86"/>
      <c r="I34" s="77"/>
      <c r="J34" s="214"/>
      <c r="K34" s="154"/>
    </row>
    <row r="35" spans="2:11" ht="28.5" x14ac:dyDescent="0.2">
      <c r="B35" s="59" t="s">
        <v>115</v>
      </c>
      <c r="C35" s="225" t="s">
        <v>227</v>
      </c>
      <c r="D35" s="189">
        <f>TOTAL!D35</f>
        <v>95998</v>
      </c>
      <c r="E35" s="131" t="s">
        <v>29</v>
      </c>
      <c r="F35" s="215">
        <v>0</v>
      </c>
      <c r="G35" s="94">
        <f>TOTAL!G35</f>
        <v>884.46</v>
      </c>
      <c r="H35" s="86"/>
      <c r="I35" s="77"/>
      <c r="J35" s="214"/>
      <c r="K35" s="154"/>
    </row>
    <row r="36" spans="2:11" ht="42.75" x14ac:dyDescent="0.2">
      <c r="B36" s="59" t="s">
        <v>207</v>
      </c>
      <c r="C36" s="225" t="s">
        <v>226</v>
      </c>
      <c r="D36" s="189">
        <f>TOTAL!D36</f>
        <v>95990</v>
      </c>
      <c r="E36" s="242" t="s">
        <v>29</v>
      </c>
      <c r="F36" s="215">
        <v>0</v>
      </c>
      <c r="G36" s="94">
        <f>TOTAL!G36</f>
        <v>993.12</v>
      </c>
      <c r="H36" s="86"/>
      <c r="I36" s="77"/>
      <c r="J36" s="214"/>
      <c r="K36" s="154"/>
    </row>
    <row r="37" spans="2:11" ht="14.25" x14ac:dyDescent="0.2">
      <c r="B37" s="59" t="s">
        <v>225</v>
      </c>
      <c r="C37" s="225" t="s">
        <v>188</v>
      </c>
      <c r="D37" s="189">
        <f>TOTAL!D37</f>
        <v>93590</v>
      </c>
      <c r="E37" s="68" t="s">
        <v>91</v>
      </c>
      <c r="F37" s="215">
        <f>ROUNDUP((F36*78),0)</f>
        <v>0</v>
      </c>
      <c r="G37" s="94">
        <f>TOTAL!G37</f>
        <v>0.76</v>
      </c>
      <c r="H37" s="86"/>
      <c r="I37" s="77"/>
      <c r="J37" s="214"/>
      <c r="K37" s="218"/>
    </row>
    <row r="38" spans="2:11" ht="15" x14ac:dyDescent="0.25">
      <c r="B38" s="43" t="s">
        <v>155</v>
      </c>
      <c r="C38" s="38" t="s">
        <v>58</v>
      </c>
      <c r="D38" s="189"/>
      <c r="E38" s="155"/>
      <c r="F38" s="215"/>
      <c r="G38" s="94"/>
      <c r="H38" s="86"/>
      <c r="I38" s="176"/>
      <c r="K38" s="5"/>
    </row>
    <row r="39" spans="2:11" ht="27.75" customHeight="1" x14ac:dyDescent="0.2">
      <c r="B39" s="59" t="s">
        <v>157</v>
      </c>
      <c r="C39" s="65" t="s">
        <v>168</v>
      </c>
      <c r="D39" s="189">
        <f>TOTAL!D39</f>
        <v>94273</v>
      </c>
      <c r="E39" s="131" t="s">
        <v>17</v>
      </c>
      <c r="F39" s="94">
        <v>1265</v>
      </c>
      <c r="G39" s="94">
        <f>TOTAL!G39</f>
        <v>34.659999999999997</v>
      </c>
      <c r="H39" s="86"/>
      <c r="I39" s="77"/>
      <c r="K39" s="5"/>
    </row>
    <row r="40" spans="2:11" ht="27.75" customHeight="1" x14ac:dyDescent="0.2">
      <c r="B40" s="59" t="s">
        <v>158</v>
      </c>
      <c r="C40" s="65" t="s">
        <v>219</v>
      </c>
      <c r="D40" s="189">
        <f>TOTAL!D40</f>
        <v>94275</v>
      </c>
      <c r="E40" s="131" t="s">
        <v>17</v>
      </c>
      <c r="F40" s="94">
        <v>410</v>
      </c>
      <c r="G40" s="94">
        <f>TOTAL!G40</f>
        <v>33.17</v>
      </c>
      <c r="H40" s="86"/>
      <c r="I40" s="77"/>
      <c r="K40" s="5"/>
    </row>
    <row r="41" spans="2:11" ht="28.5" x14ac:dyDescent="0.2">
      <c r="B41" s="59" t="s">
        <v>159</v>
      </c>
      <c r="C41" s="65" t="s">
        <v>105</v>
      </c>
      <c r="D41" s="189" t="str">
        <f>TOTAL!D41</f>
        <v>PLEO 000321</v>
      </c>
      <c r="E41" s="60" t="s">
        <v>17</v>
      </c>
      <c r="F41" s="94">
        <f>F39+F40</f>
        <v>1675</v>
      </c>
      <c r="G41" s="94">
        <f>TOTAL!G41</f>
        <v>5.0199999999999996</v>
      </c>
      <c r="H41" s="86"/>
      <c r="I41" s="77"/>
      <c r="K41" s="5"/>
    </row>
    <row r="42" spans="2:11" ht="15" x14ac:dyDescent="0.25">
      <c r="B42" s="43" t="s">
        <v>211</v>
      </c>
      <c r="C42" s="38" t="s">
        <v>156</v>
      </c>
      <c r="D42" s="189"/>
      <c r="E42" s="207"/>
      <c r="F42" s="215"/>
      <c r="G42" s="94"/>
      <c r="H42" s="86"/>
      <c r="I42" s="198"/>
      <c r="K42" s="5"/>
    </row>
    <row r="43" spans="2:11" ht="14.25" x14ac:dyDescent="0.2">
      <c r="B43" s="44" t="s">
        <v>212</v>
      </c>
      <c r="C43" s="194" t="s">
        <v>56</v>
      </c>
      <c r="D43" s="189">
        <f>TOTAL!D43</f>
        <v>72961</v>
      </c>
      <c r="E43" s="195" t="s">
        <v>16</v>
      </c>
      <c r="F43" s="94">
        <f>F45</f>
        <v>1220</v>
      </c>
      <c r="G43" s="94">
        <f>TOTAL!G43</f>
        <v>1.22</v>
      </c>
      <c r="H43" s="86"/>
      <c r="I43" s="33"/>
      <c r="K43" s="5"/>
    </row>
    <row r="44" spans="2:11" ht="14.25" x14ac:dyDescent="0.2">
      <c r="B44" s="44" t="s">
        <v>213</v>
      </c>
      <c r="C44" s="186" t="s">
        <v>170</v>
      </c>
      <c r="D44" s="189">
        <f>TOTAL!D44</f>
        <v>83668</v>
      </c>
      <c r="E44" s="187" t="s">
        <v>29</v>
      </c>
      <c r="F44" s="94">
        <f>ROUNDUP((F45*0.05),0)</f>
        <v>61</v>
      </c>
      <c r="G44" s="94">
        <f>TOTAL!G44</f>
        <v>85.89</v>
      </c>
      <c r="H44" s="86"/>
      <c r="I44" s="184"/>
      <c r="K44" s="5"/>
    </row>
    <row r="45" spans="2:11" ht="28.5" x14ac:dyDescent="0.2">
      <c r="B45" s="181" t="s">
        <v>214</v>
      </c>
      <c r="C45" s="221" t="s">
        <v>194</v>
      </c>
      <c r="D45" s="189">
        <f>TOTAL!D45</f>
        <v>68333</v>
      </c>
      <c r="E45" s="222" t="s">
        <v>16</v>
      </c>
      <c r="F45" s="168">
        <v>1220</v>
      </c>
      <c r="G45" s="108">
        <f>TOTAL!G45</f>
        <v>42.69</v>
      </c>
      <c r="H45" s="86"/>
      <c r="I45" s="191"/>
      <c r="K45" s="5"/>
    </row>
    <row r="46" spans="2:11" ht="15" x14ac:dyDescent="0.2">
      <c r="B46" s="278" t="s">
        <v>273</v>
      </c>
      <c r="C46" s="277" t="s">
        <v>272</v>
      </c>
      <c r="D46" s="189"/>
      <c r="E46" s="188"/>
      <c r="F46" s="108"/>
      <c r="G46" s="108"/>
      <c r="H46" s="171"/>
      <c r="I46" s="280"/>
      <c r="K46" s="5"/>
    </row>
    <row r="47" spans="2:11" ht="28.5" x14ac:dyDescent="0.2">
      <c r="B47" s="59" t="s">
        <v>275</v>
      </c>
      <c r="C47" s="166" t="s">
        <v>274</v>
      </c>
      <c r="D47" s="189" t="str">
        <f>TOTAL!D47</f>
        <v>PLEO 592046</v>
      </c>
      <c r="E47" s="188" t="s">
        <v>16</v>
      </c>
      <c r="F47" s="108">
        <v>0</v>
      </c>
      <c r="G47" s="108">
        <f>TOTAL!G47</f>
        <v>171.72</v>
      </c>
      <c r="H47" s="171"/>
      <c r="I47" s="191"/>
      <c r="K47" s="5"/>
    </row>
    <row r="48" spans="2:11" ht="15" thickBot="1" x14ac:dyDescent="0.25">
      <c r="B48" s="220" t="s">
        <v>290</v>
      </c>
      <c r="C48" s="300" t="s">
        <v>291</v>
      </c>
      <c r="D48" s="189" t="str">
        <f>TOTAL!D48</f>
        <v>PLEO 22142+522140</v>
      </c>
      <c r="E48" s="301" t="s">
        <v>17</v>
      </c>
      <c r="F48" s="168">
        <v>0</v>
      </c>
      <c r="G48" s="168">
        <f>TOTAL!G48</f>
        <v>9.0299999999999994</v>
      </c>
      <c r="H48" s="169"/>
      <c r="I48" s="282"/>
      <c r="K48" s="5"/>
    </row>
    <row r="49" spans="2:11" ht="15.75" thickBot="1" x14ac:dyDescent="0.3">
      <c r="B49" s="501" t="s">
        <v>60</v>
      </c>
      <c r="C49" s="502"/>
      <c r="D49" s="502"/>
      <c r="E49" s="502"/>
      <c r="F49" s="502"/>
      <c r="G49" s="502"/>
      <c r="H49" s="503"/>
      <c r="I49" s="299">
        <f>SUM(I21:I48)</f>
        <v>0</v>
      </c>
      <c r="J49" s="6"/>
      <c r="K49" s="5"/>
    </row>
    <row r="50" spans="2:11" ht="15.75" thickBot="1" x14ac:dyDescent="0.3">
      <c r="B50" s="78" t="s">
        <v>31</v>
      </c>
      <c r="C50" s="79" t="s">
        <v>61</v>
      </c>
      <c r="D50" s="79"/>
      <c r="E50" s="79"/>
      <c r="F50" s="79"/>
      <c r="G50" s="79"/>
      <c r="H50" s="79"/>
      <c r="I50" s="80"/>
      <c r="K50" s="5"/>
    </row>
    <row r="51" spans="2:11" ht="15" x14ac:dyDescent="0.25">
      <c r="B51" s="69" t="s">
        <v>32</v>
      </c>
      <c r="C51" s="495" t="s">
        <v>116</v>
      </c>
      <c r="D51" s="496"/>
      <c r="E51" s="496"/>
      <c r="F51" s="496"/>
      <c r="G51" s="496"/>
      <c r="H51" s="496"/>
      <c r="I51" s="497"/>
      <c r="K51" s="5"/>
    </row>
    <row r="52" spans="2:11" ht="14.25" x14ac:dyDescent="0.2">
      <c r="B52" s="70" t="s">
        <v>62</v>
      </c>
      <c r="C52" s="84" t="s">
        <v>117</v>
      </c>
      <c r="D52" s="146">
        <f>TOTAL!D52</f>
        <v>85323</v>
      </c>
      <c r="E52" s="130" t="s">
        <v>17</v>
      </c>
      <c r="F52" s="94">
        <f>F86</f>
        <v>492</v>
      </c>
      <c r="G52" s="94">
        <f>TOTAL!G52</f>
        <v>1.88</v>
      </c>
      <c r="H52" s="86"/>
      <c r="I52" s="77"/>
      <c r="K52" s="5"/>
    </row>
    <row r="53" spans="2:11" ht="15" x14ac:dyDescent="0.25">
      <c r="B53" s="41" t="s">
        <v>33</v>
      </c>
      <c r="C53" s="42" t="s">
        <v>21</v>
      </c>
      <c r="D53" s="146"/>
      <c r="E53" s="155"/>
      <c r="F53" s="215"/>
      <c r="G53" s="94"/>
      <c r="H53" s="177"/>
      <c r="I53" s="176"/>
      <c r="K53" s="5"/>
    </row>
    <row r="54" spans="2:11" ht="14.25" x14ac:dyDescent="0.2">
      <c r="B54" s="34" t="s">
        <v>64</v>
      </c>
      <c r="C54" s="84" t="s">
        <v>23</v>
      </c>
      <c r="D54" s="146">
        <f>TOTAL!D54</f>
        <v>90085</v>
      </c>
      <c r="E54" s="130" t="s">
        <v>29</v>
      </c>
      <c r="F54" s="94">
        <v>800</v>
      </c>
      <c r="G54" s="94">
        <f>TOTAL!G54</f>
        <v>7.09</v>
      </c>
      <c r="H54" s="86"/>
      <c r="I54" s="77"/>
      <c r="K54" s="5"/>
    </row>
    <row r="55" spans="2:11" ht="15" x14ac:dyDescent="0.25">
      <c r="B55" s="43" t="s">
        <v>65</v>
      </c>
      <c r="C55" s="38" t="s">
        <v>63</v>
      </c>
      <c r="D55" s="146"/>
      <c r="E55" s="155"/>
      <c r="F55" s="174"/>
      <c r="G55" s="94"/>
      <c r="H55" s="177"/>
      <c r="I55" s="176"/>
      <c r="K55" s="5"/>
    </row>
    <row r="56" spans="2:11" ht="14.25" x14ac:dyDescent="0.2">
      <c r="B56" s="34" t="s">
        <v>67</v>
      </c>
      <c r="C56" s="84" t="s">
        <v>24</v>
      </c>
      <c r="D56" s="146" t="str">
        <f>TOTAL!D56</f>
        <v>73877/002</v>
      </c>
      <c r="E56" s="208" t="s">
        <v>16</v>
      </c>
      <c r="F56" s="94">
        <v>0</v>
      </c>
      <c r="G56" s="94">
        <f>TOTAL!G56</f>
        <v>36.85</v>
      </c>
      <c r="H56" s="86"/>
      <c r="I56" s="77"/>
      <c r="K56" s="5"/>
    </row>
    <row r="57" spans="2:11" ht="15" x14ac:dyDescent="0.25">
      <c r="B57" s="43" t="s">
        <v>68</v>
      </c>
      <c r="C57" s="38" t="s">
        <v>66</v>
      </c>
      <c r="D57" s="146"/>
      <c r="E57" s="155"/>
      <c r="F57" s="174"/>
      <c r="G57" s="94"/>
      <c r="H57" s="175"/>
      <c r="I57" s="176"/>
      <c r="K57" s="5"/>
    </row>
    <row r="58" spans="2:11" ht="14.25" x14ac:dyDescent="0.2">
      <c r="B58" s="34" t="s">
        <v>70</v>
      </c>
      <c r="C58" s="84" t="s">
        <v>25</v>
      </c>
      <c r="D58" s="146">
        <f>TOTAL!D58</f>
        <v>93379</v>
      </c>
      <c r="E58" s="130" t="s">
        <v>29</v>
      </c>
      <c r="F58" s="94">
        <f>ROUNDUP((F54-(F63*0.41+F64*0.41+F65*0.65+F66*0.65+F67*1+F68*1.58+F69*1.69)),0)</f>
        <v>557</v>
      </c>
      <c r="G58" s="94">
        <f>TOTAL!G58</f>
        <v>12.77</v>
      </c>
      <c r="H58" s="86"/>
      <c r="I58" s="77"/>
      <c r="K58" s="5"/>
    </row>
    <row r="59" spans="2:11" ht="28.5" x14ac:dyDescent="0.2">
      <c r="B59" s="59" t="s">
        <v>118</v>
      </c>
      <c r="C59" s="92" t="s">
        <v>171</v>
      </c>
      <c r="D59" s="146">
        <f>TOTAL!D59</f>
        <v>79482</v>
      </c>
      <c r="E59" s="189" t="s">
        <v>29</v>
      </c>
      <c r="F59" s="94">
        <f>ROUNDUP((F58*0.5),0)</f>
        <v>279</v>
      </c>
      <c r="G59" s="94">
        <f>TOTAL!G59</f>
        <v>63.6</v>
      </c>
      <c r="H59" s="86"/>
      <c r="I59" s="77"/>
      <c r="K59" s="5"/>
    </row>
    <row r="60" spans="2:11" ht="15" x14ac:dyDescent="0.25">
      <c r="B60" s="43" t="s">
        <v>71</v>
      </c>
      <c r="C60" s="38" t="s">
        <v>69</v>
      </c>
      <c r="D60" s="146"/>
      <c r="E60" s="155"/>
      <c r="F60" s="174"/>
      <c r="G60" s="94"/>
      <c r="H60" s="177"/>
      <c r="I60" s="176"/>
      <c r="K60" s="5"/>
    </row>
    <row r="61" spans="2:11" ht="16.5" customHeight="1" x14ac:dyDescent="0.2">
      <c r="B61" s="59" t="s">
        <v>72</v>
      </c>
      <c r="C61" s="92" t="s">
        <v>93</v>
      </c>
      <c r="D61" s="146">
        <f>TOTAL!D61</f>
        <v>95875</v>
      </c>
      <c r="E61" s="189" t="s">
        <v>91</v>
      </c>
      <c r="F61" s="94">
        <f>ROUNDUP(((F54-F58)*5.8),0)</f>
        <v>1410</v>
      </c>
      <c r="G61" s="94">
        <f>TOTAL!G61</f>
        <v>1.07</v>
      </c>
      <c r="H61" s="86"/>
      <c r="I61" s="77"/>
      <c r="K61" s="218"/>
    </row>
    <row r="62" spans="2:11" ht="15" x14ac:dyDescent="0.25">
      <c r="B62" s="43" t="s">
        <v>73</v>
      </c>
      <c r="C62" s="38" t="s">
        <v>74</v>
      </c>
      <c r="D62" s="146"/>
      <c r="E62" s="155"/>
      <c r="F62" s="215"/>
      <c r="G62" s="94"/>
      <c r="H62" s="175"/>
      <c r="I62" s="178"/>
      <c r="K62" s="5"/>
    </row>
    <row r="63" spans="2:11" ht="15" x14ac:dyDescent="0.2">
      <c r="B63" s="34" t="s">
        <v>75</v>
      </c>
      <c r="C63" s="84" t="s">
        <v>140</v>
      </c>
      <c r="D63" s="146" t="str">
        <f>TOTAL!D63</f>
        <v>92852+INS13159</v>
      </c>
      <c r="E63" s="130" t="s">
        <v>17</v>
      </c>
      <c r="F63" s="94">
        <v>216</v>
      </c>
      <c r="G63" s="94">
        <f>TOTAL!G63</f>
        <v>78.22</v>
      </c>
      <c r="H63" s="86"/>
      <c r="I63" s="77"/>
      <c r="K63" s="5"/>
    </row>
    <row r="64" spans="2:11" ht="15" x14ac:dyDescent="0.2">
      <c r="B64" s="34" t="s">
        <v>76</v>
      </c>
      <c r="C64" s="84" t="s">
        <v>97</v>
      </c>
      <c r="D64" s="146">
        <f>TOTAL!D64</f>
        <v>92835</v>
      </c>
      <c r="E64" s="130" t="s">
        <v>17</v>
      </c>
      <c r="F64" s="94">
        <v>102</v>
      </c>
      <c r="G64" s="94">
        <f>TOTAL!G64</f>
        <v>164.96</v>
      </c>
      <c r="H64" s="86"/>
      <c r="I64" s="77"/>
      <c r="K64" s="5"/>
    </row>
    <row r="65" spans="2:11" ht="15" x14ac:dyDescent="0.2">
      <c r="B65" s="34" t="s">
        <v>123</v>
      </c>
      <c r="C65" s="84" t="s">
        <v>121</v>
      </c>
      <c r="D65" s="146" t="str">
        <f>TOTAL!D65</f>
        <v>92856+INS13173</v>
      </c>
      <c r="E65" s="130" t="s">
        <v>17</v>
      </c>
      <c r="F65" s="94">
        <v>174</v>
      </c>
      <c r="G65" s="94">
        <f>TOTAL!G65</f>
        <v>138.88</v>
      </c>
      <c r="H65" s="86"/>
      <c r="I65" s="77"/>
      <c r="K65" s="164"/>
    </row>
    <row r="66" spans="2:11" ht="15" x14ac:dyDescent="0.2">
      <c r="B66" s="34" t="s">
        <v>139</v>
      </c>
      <c r="C66" s="84" t="s">
        <v>98</v>
      </c>
      <c r="D66" s="146">
        <f>TOTAL!D66</f>
        <v>92839</v>
      </c>
      <c r="E66" s="130" t="s">
        <v>17</v>
      </c>
      <c r="F66" s="94">
        <v>0</v>
      </c>
      <c r="G66" s="94">
        <f>TOTAL!G66</f>
        <v>274.54000000000002</v>
      </c>
      <c r="H66" s="86"/>
      <c r="I66" s="77"/>
      <c r="K66" s="164"/>
    </row>
    <row r="67" spans="2:11" ht="15" x14ac:dyDescent="0.2">
      <c r="B67" s="34" t="s">
        <v>174</v>
      </c>
      <c r="C67" s="84" t="s">
        <v>177</v>
      </c>
      <c r="D67" s="146" t="str">
        <f>TOTAL!D67</f>
        <v>92860+INS7773</v>
      </c>
      <c r="E67" s="130" t="s">
        <v>17</v>
      </c>
      <c r="F67" s="108">
        <v>0</v>
      </c>
      <c r="G67" s="94">
        <f>TOTAL!G67</f>
        <v>340.51</v>
      </c>
      <c r="H67" s="86"/>
      <c r="I67" s="77"/>
      <c r="K67" s="164"/>
    </row>
    <row r="68" spans="2:11" ht="15" x14ac:dyDescent="0.2">
      <c r="B68" s="34" t="s">
        <v>175</v>
      </c>
      <c r="C68" s="84" t="s">
        <v>178</v>
      </c>
      <c r="D68" s="146">
        <f>TOTAL!D68</f>
        <v>92847</v>
      </c>
      <c r="E68" s="130" t="s">
        <v>17</v>
      </c>
      <c r="F68" s="108">
        <v>0</v>
      </c>
      <c r="G68" s="94">
        <f>TOTAL!G68</f>
        <v>553.1</v>
      </c>
      <c r="H68" s="86"/>
      <c r="I68" s="77"/>
      <c r="K68" s="164"/>
    </row>
    <row r="69" spans="2:11" ht="14.25" x14ac:dyDescent="0.2">
      <c r="B69" s="34" t="s">
        <v>176</v>
      </c>
      <c r="C69" s="84" t="s">
        <v>179</v>
      </c>
      <c r="D69" s="146" t="str">
        <f>TOTAL!D69</f>
        <v>PLEO 305</v>
      </c>
      <c r="E69" s="130" t="s">
        <v>17</v>
      </c>
      <c r="F69" s="108">
        <v>0</v>
      </c>
      <c r="G69" s="94">
        <f>TOTAL!G69</f>
        <v>1733.16</v>
      </c>
      <c r="H69" s="86"/>
      <c r="I69" s="77"/>
      <c r="K69" s="164"/>
    </row>
    <row r="70" spans="2:11" ht="15" x14ac:dyDescent="0.25">
      <c r="B70" s="43" t="s">
        <v>77</v>
      </c>
      <c r="C70" s="38" t="s">
        <v>144</v>
      </c>
      <c r="D70" s="146"/>
      <c r="E70" s="155"/>
      <c r="F70" s="174"/>
      <c r="G70" s="94"/>
      <c r="H70" s="175"/>
      <c r="I70" s="178"/>
      <c r="K70" s="5"/>
    </row>
    <row r="71" spans="2:11" ht="14.25" x14ac:dyDescent="0.2">
      <c r="B71" s="34" t="s">
        <v>78</v>
      </c>
      <c r="C71" s="84" t="s">
        <v>145</v>
      </c>
      <c r="D71" s="146" t="str">
        <f>TOTAL!D71</f>
        <v>PLEO 340</v>
      </c>
      <c r="E71" s="130" t="s">
        <v>30</v>
      </c>
      <c r="F71" s="94">
        <v>12</v>
      </c>
      <c r="G71" s="94">
        <f>TOTAL!G71</f>
        <v>1389.87</v>
      </c>
      <c r="H71" s="86"/>
      <c r="I71" s="77"/>
      <c r="K71" s="5"/>
    </row>
    <row r="72" spans="2:11" ht="14.25" x14ac:dyDescent="0.2">
      <c r="B72" s="34" t="s">
        <v>79</v>
      </c>
      <c r="C72" s="84" t="s">
        <v>146</v>
      </c>
      <c r="D72" s="146" t="str">
        <f>TOTAL!D72</f>
        <v>PLEO 341</v>
      </c>
      <c r="E72" s="130" t="s">
        <v>30</v>
      </c>
      <c r="F72" s="94">
        <v>0</v>
      </c>
      <c r="G72" s="94">
        <f>TOTAL!G72</f>
        <v>1822.45</v>
      </c>
      <c r="H72" s="86"/>
      <c r="I72" s="77"/>
      <c r="K72" s="5"/>
    </row>
    <row r="73" spans="2:11" ht="14.25" x14ac:dyDescent="0.2">
      <c r="B73" s="34" t="s">
        <v>80</v>
      </c>
      <c r="C73" s="84" t="s">
        <v>182</v>
      </c>
      <c r="D73" s="146" t="str">
        <f>TOTAL!D73</f>
        <v>PLEO 328</v>
      </c>
      <c r="E73" s="130" t="s">
        <v>30</v>
      </c>
      <c r="F73" s="94">
        <v>0</v>
      </c>
      <c r="G73" s="94">
        <f>TOTAL!G73</f>
        <v>3751.02</v>
      </c>
      <c r="H73" s="86"/>
      <c r="I73" s="77"/>
      <c r="K73" s="5"/>
    </row>
    <row r="74" spans="2:11" ht="14.25" x14ac:dyDescent="0.2">
      <c r="B74" s="34" t="s">
        <v>81</v>
      </c>
      <c r="C74" s="84" t="s">
        <v>236</v>
      </c>
      <c r="D74" s="146" t="str">
        <f>TOTAL!D74</f>
        <v>PLEO 329</v>
      </c>
      <c r="E74" s="130" t="s">
        <v>30</v>
      </c>
      <c r="F74" s="94">
        <v>0</v>
      </c>
      <c r="G74" s="94">
        <f>TOTAL!G74</f>
        <v>4292.42</v>
      </c>
      <c r="H74" s="86"/>
      <c r="I74" s="77"/>
      <c r="K74" s="5"/>
    </row>
    <row r="75" spans="2:11" ht="14.25" x14ac:dyDescent="0.2">
      <c r="B75" s="34" t="s">
        <v>141</v>
      </c>
      <c r="C75" s="84" t="s">
        <v>208</v>
      </c>
      <c r="D75" s="146" t="str">
        <f>TOTAL!D75</f>
        <v>PLEO 323</v>
      </c>
      <c r="E75" s="130" t="s">
        <v>30</v>
      </c>
      <c r="F75" s="94">
        <v>0</v>
      </c>
      <c r="G75" s="94">
        <f>TOTAL!G75</f>
        <v>5152.4399999999996</v>
      </c>
      <c r="H75" s="86"/>
      <c r="I75" s="77"/>
      <c r="K75" s="5"/>
    </row>
    <row r="76" spans="2:11" ht="14.25" x14ac:dyDescent="0.2">
      <c r="B76" s="210" t="s">
        <v>142</v>
      </c>
      <c r="C76" s="186" t="s">
        <v>206</v>
      </c>
      <c r="D76" s="146" t="str">
        <f>TOTAL!D76</f>
        <v>PLEO 308</v>
      </c>
      <c r="E76" s="85" t="s">
        <v>30</v>
      </c>
      <c r="F76" s="94">
        <v>11</v>
      </c>
      <c r="G76" s="94">
        <f>TOTAL!G76</f>
        <v>4144.2</v>
      </c>
      <c r="H76" s="86"/>
      <c r="I76" s="77"/>
      <c r="K76" s="5"/>
    </row>
    <row r="77" spans="2:11" ht="14.25" x14ac:dyDescent="0.2">
      <c r="B77" s="34" t="s">
        <v>143</v>
      </c>
      <c r="C77" s="186" t="s">
        <v>235</v>
      </c>
      <c r="D77" s="146" t="str">
        <f>TOTAL!D77</f>
        <v>PLEO 309</v>
      </c>
      <c r="E77" s="85" t="s">
        <v>30</v>
      </c>
      <c r="F77" s="94">
        <v>0</v>
      </c>
      <c r="G77" s="94">
        <f>TOTAL!G77</f>
        <v>9191.25</v>
      </c>
      <c r="H77" s="86"/>
      <c r="I77" s="77"/>
      <c r="K77" s="5"/>
    </row>
    <row r="78" spans="2:11" ht="15" x14ac:dyDescent="0.2">
      <c r="B78" s="210" t="s">
        <v>185</v>
      </c>
      <c r="C78" s="84" t="s">
        <v>280</v>
      </c>
      <c r="D78" s="146" t="str">
        <f>TOTAL!D78</f>
        <v>PLEO 302</v>
      </c>
      <c r="E78" s="85" t="s">
        <v>30</v>
      </c>
      <c r="F78" s="94">
        <v>0</v>
      </c>
      <c r="G78" s="94">
        <f>TOTAL!G78</f>
        <v>1413.36</v>
      </c>
      <c r="H78" s="86"/>
      <c r="I78" s="77"/>
      <c r="K78" s="5"/>
    </row>
    <row r="79" spans="2:11" ht="15" x14ac:dyDescent="0.2">
      <c r="B79" s="210" t="s">
        <v>234</v>
      </c>
      <c r="C79" s="84" t="s">
        <v>183</v>
      </c>
      <c r="D79" s="146" t="str">
        <f>TOTAL!D79</f>
        <v>PLEO 298</v>
      </c>
      <c r="E79" s="130" t="s">
        <v>30</v>
      </c>
      <c r="F79" s="216">
        <v>0</v>
      </c>
      <c r="G79" s="94">
        <f>TOTAL!G79</f>
        <v>2295.85</v>
      </c>
      <c r="H79" s="86"/>
      <c r="I79" s="77"/>
      <c r="K79" s="5"/>
    </row>
    <row r="80" spans="2:11" ht="14.25" x14ac:dyDescent="0.2">
      <c r="B80" s="210" t="s">
        <v>340</v>
      </c>
      <c r="C80" s="84" t="s">
        <v>341</v>
      </c>
      <c r="D80" s="146" t="str">
        <f>TOTAL!D80</f>
        <v>PLEO 312</v>
      </c>
      <c r="E80" s="130" t="s">
        <v>30</v>
      </c>
      <c r="F80" s="217">
        <v>0</v>
      </c>
      <c r="G80" s="94">
        <f>TOTAL!G80</f>
        <v>3670.78</v>
      </c>
      <c r="H80" s="86"/>
      <c r="I80" s="77"/>
      <c r="K80" s="5"/>
    </row>
    <row r="81" spans="2:11" ht="15" x14ac:dyDescent="0.25">
      <c r="B81" s="43" t="s">
        <v>82</v>
      </c>
      <c r="C81" s="38" t="s">
        <v>197</v>
      </c>
      <c r="D81" s="146"/>
      <c r="E81" s="205"/>
      <c r="F81" s="217"/>
      <c r="G81" s="94"/>
      <c r="H81" s="175"/>
      <c r="I81" s="176"/>
      <c r="K81" s="5"/>
    </row>
    <row r="82" spans="2:11" ht="14.25" x14ac:dyDescent="0.2">
      <c r="B82" s="34" t="s">
        <v>84</v>
      </c>
      <c r="C82" s="110" t="s">
        <v>198</v>
      </c>
      <c r="D82" s="146" t="str">
        <f>TOTAL!D82</f>
        <v>73817/001</v>
      </c>
      <c r="E82" s="130" t="s">
        <v>29</v>
      </c>
      <c r="F82" s="216">
        <v>15</v>
      </c>
      <c r="G82" s="94">
        <f>TOTAL!G82</f>
        <v>69.540000000000006</v>
      </c>
      <c r="H82" s="86"/>
      <c r="I82" s="77"/>
      <c r="K82" s="5"/>
    </row>
    <row r="83" spans="2:11" ht="14.25" x14ac:dyDescent="0.2">
      <c r="B83" s="34" t="s">
        <v>94</v>
      </c>
      <c r="C83" s="235" t="s">
        <v>218</v>
      </c>
      <c r="D83" s="146">
        <f>TOTAL!D83</f>
        <v>83356</v>
      </c>
      <c r="E83" s="68" t="s">
        <v>91</v>
      </c>
      <c r="F83" s="217">
        <f>ROUNDUP((F82*78),0)</f>
        <v>1170</v>
      </c>
      <c r="G83" s="94">
        <f>TOTAL!G83</f>
        <v>0.75</v>
      </c>
      <c r="H83" s="86"/>
      <c r="I83" s="77"/>
      <c r="K83" s="218"/>
    </row>
    <row r="84" spans="2:11" ht="15" x14ac:dyDescent="0.25">
      <c r="B84" s="43" t="s">
        <v>189</v>
      </c>
      <c r="C84" s="38" t="s">
        <v>83</v>
      </c>
      <c r="D84" s="146"/>
      <c r="E84" s="155"/>
      <c r="F84" s="174"/>
      <c r="G84" s="94"/>
      <c r="H84" s="175"/>
      <c r="I84" s="176"/>
      <c r="K84" s="5"/>
    </row>
    <row r="85" spans="2:11" ht="14.25" x14ac:dyDescent="0.2">
      <c r="B85" s="34" t="s">
        <v>190</v>
      </c>
      <c r="C85" s="110" t="s">
        <v>90</v>
      </c>
      <c r="D85" s="146" t="str">
        <f>TOTAL!D85</f>
        <v>PLEO 000290</v>
      </c>
      <c r="E85" s="67" t="s">
        <v>2</v>
      </c>
      <c r="F85" s="94">
        <f>SUM(F71:F80)</f>
        <v>23</v>
      </c>
      <c r="G85" s="94">
        <f>TOTAL!G85</f>
        <v>269.89</v>
      </c>
      <c r="H85" s="86"/>
      <c r="I85" s="77"/>
      <c r="K85" s="5"/>
    </row>
    <row r="86" spans="2:11" ht="14.25" x14ac:dyDescent="0.2">
      <c r="B86" s="34" t="s">
        <v>191</v>
      </c>
      <c r="C86" s="111" t="s">
        <v>87</v>
      </c>
      <c r="D86" s="146" t="str">
        <f>TOTAL!D86</f>
        <v>PLEO 000289</v>
      </c>
      <c r="E86" s="68" t="s">
        <v>17</v>
      </c>
      <c r="F86" s="94">
        <f>SUM(F63:F69)</f>
        <v>492</v>
      </c>
      <c r="G86" s="94">
        <f>TOTAL!G86</f>
        <v>31.75</v>
      </c>
      <c r="H86" s="86"/>
      <c r="I86" s="77"/>
      <c r="K86" s="5"/>
    </row>
    <row r="87" spans="2:11" ht="15" customHeight="1" thickBot="1" x14ac:dyDescent="0.3">
      <c r="B87" s="492" t="s">
        <v>85</v>
      </c>
      <c r="C87" s="493"/>
      <c r="D87" s="509"/>
      <c r="E87" s="493"/>
      <c r="F87" s="493"/>
      <c r="G87" s="493"/>
      <c r="H87" s="494"/>
      <c r="I87" s="72">
        <f>SUM(I52:I86)</f>
        <v>0</v>
      </c>
      <c r="K87" s="5"/>
    </row>
    <row r="88" spans="2:11" ht="15" customHeight="1" thickBot="1" x14ac:dyDescent="0.3">
      <c r="B88" s="179" t="s">
        <v>99</v>
      </c>
      <c r="C88" s="180" t="s">
        <v>147</v>
      </c>
      <c r="D88" s="81"/>
      <c r="E88" s="81"/>
      <c r="F88" s="81"/>
      <c r="G88" s="81"/>
      <c r="H88" s="81"/>
      <c r="I88" s="82"/>
      <c r="K88" s="5"/>
    </row>
    <row r="89" spans="2:11" ht="15" customHeight="1" x14ac:dyDescent="0.2">
      <c r="B89" s="182" t="s">
        <v>100</v>
      </c>
      <c r="C89" s="201" t="s">
        <v>161</v>
      </c>
      <c r="D89" s="308">
        <f>TOTAL!D89</f>
        <v>78472</v>
      </c>
      <c r="E89" s="211" t="s">
        <v>16</v>
      </c>
      <c r="F89" s="192">
        <f>F92</f>
        <v>1415</v>
      </c>
      <c r="G89" s="296">
        <f>TOTAL!G89</f>
        <v>0.34</v>
      </c>
      <c r="H89" s="192"/>
      <c r="I89" s="183"/>
      <c r="K89" s="5"/>
    </row>
    <row r="90" spans="2:11" ht="15" customHeight="1" x14ac:dyDescent="0.2">
      <c r="B90" s="44" t="s">
        <v>148</v>
      </c>
      <c r="C90" s="194" t="s">
        <v>56</v>
      </c>
      <c r="D90" s="189">
        <f>TOTAL!D90</f>
        <v>72961</v>
      </c>
      <c r="E90" s="195" t="s">
        <v>16</v>
      </c>
      <c r="F90" s="288">
        <f>F92</f>
        <v>1415</v>
      </c>
      <c r="G90" s="108">
        <f>TOTAL!G90</f>
        <v>1.22</v>
      </c>
      <c r="H90" s="196"/>
      <c r="I90" s="33"/>
      <c r="K90" s="5"/>
    </row>
    <row r="91" spans="2:11" ht="15" customHeight="1" x14ac:dyDescent="0.2">
      <c r="B91" s="44" t="s">
        <v>149</v>
      </c>
      <c r="C91" s="186" t="s">
        <v>192</v>
      </c>
      <c r="D91" s="189">
        <f>TOTAL!D91</f>
        <v>83668</v>
      </c>
      <c r="E91" s="187" t="s">
        <v>29</v>
      </c>
      <c r="F91" s="193">
        <f>ROUNDUP((F92*0.05),0)</f>
        <v>71</v>
      </c>
      <c r="G91" s="108">
        <f>TOTAL!G91</f>
        <v>85.89</v>
      </c>
      <c r="H91" s="36"/>
      <c r="I91" s="184"/>
      <c r="K91" s="5"/>
    </row>
    <row r="92" spans="2:11" ht="30" customHeight="1" x14ac:dyDescent="0.2">
      <c r="B92" s="181" t="s">
        <v>308</v>
      </c>
      <c r="C92" s="166" t="s">
        <v>193</v>
      </c>
      <c r="D92" s="309">
        <f>TOTAL!D92</f>
        <v>68333</v>
      </c>
      <c r="E92" s="188" t="s">
        <v>16</v>
      </c>
      <c r="F92" s="219">
        <v>1415</v>
      </c>
      <c r="G92" s="94">
        <f>TOTAL!G92</f>
        <v>42.69</v>
      </c>
      <c r="H92" s="190"/>
      <c r="I92" s="191"/>
      <c r="K92" s="5"/>
    </row>
    <row r="93" spans="2:11" ht="15" customHeight="1" thickBot="1" x14ac:dyDescent="0.3">
      <c r="B93" s="492" t="s">
        <v>150</v>
      </c>
      <c r="C93" s="493"/>
      <c r="D93" s="493"/>
      <c r="E93" s="493"/>
      <c r="F93" s="493"/>
      <c r="G93" s="493"/>
      <c r="H93" s="494"/>
      <c r="I93" s="37">
        <f>SUM(I89:I92)</f>
        <v>0</v>
      </c>
      <c r="K93" s="5"/>
    </row>
    <row r="94" spans="2:11" ht="15" customHeight="1" thickBot="1" x14ac:dyDescent="0.3">
      <c r="B94" s="179" t="s">
        <v>195</v>
      </c>
      <c r="C94" s="180" t="s">
        <v>241</v>
      </c>
      <c r="D94" s="81"/>
      <c r="E94" s="81"/>
      <c r="F94" s="81"/>
      <c r="G94" s="81"/>
      <c r="H94" s="81"/>
      <c r="I94" s="82"/>
      <c r="K94" s="5"/>
    </row>
    <row r="95" spans="2:11" ht="15" customHeight="1" x14ac:dyDescent="0.2">
      <c r="B95" s="44" t="s">
        <v>196</v>
      </c>
      <c r="C95" s="186" t="s">
        <v>192</v>
      </c>
      <c r="D95" s="187">
        <f>TOTAL!D95</f>
        <v>83668</v>
      </c>
      <c r="E95" s="187" t="s">
        <v>29</v>
      </c>
      <c r="F95" s="298">
        <f>ROUNDUP((F96*0.05),0)</f>
        <v>2</v>
      </c>
      <c r="G95" s="189">
        <f>TOTAL!G95</f>
        <v>85.89</v>
      </c>
      <c r="H95" s="36"/>
      <c r="I95" s="184"/>
      <c r="K95" s="5"/>
    </row>
    <row r="96" spans="2:11" ht="28.5" customHeight="1" x14ac:dyDescent="0.2">
      <c r="B96" s="181" t="s">
        <v>246</v>
      </c>
      <c r="C96" s="166" t="s">
        <v>243</v>
      </c>
      <c r="D96" s="188">
        <f>TOTAL!D96</f>
        <v>68333</v>
      </c>
      <c r="E96" s="188" t="s">
        <v>16</v>
      </c>
      <c r="F96" s="298">
        <v>40</v>
      </c>
      <c r="G96" s="189">
        <f>TOTAL!G96</f>
        <v>42.69</v>
      </c>
      <c r="H96" s="190"/>
      <c r="I96" s="191"/>
      <c r="K96" s="5"/>
    </row>
    <row r="97" spans="2:11" ht="15" customHeight="1" x14ac:dyDescent="0.2">
      <c r="B97" s="181" t="s">
        <v>247</v>
      </c>
      <c r="C97" s="166" t="s">
        <v>302</v>
      </c>
      <c r="D97" s="187" t="str">
        <f>TOTAL!D97</f>
        <v>PLEO 326</v>
      </c>
      <c r="E97" s="188" t="s">
        <v>16</v>
      </c>
      <c r="F97" s="288">
        <v>210</v>
      </c>
      <c r="G97" s="189">
        <f>TOTAL!G97</f>
        <v>105.51</v>
      </c>
      <c r="H97" s="190"/>
      <c r="I97" s="191"/>
      <c r="K97" s="5"/>
    </row>
    <row r="98" spans="2:11" ht="15" customHeight="1" x14ac:dyDescent="0.2">
      <c r="B98" s="268" t="s">
        <v>248</v>
      </c>
      <c r="C98" s="166" t="s">
        <v>303</v>
      </c>
      <c r="D98" s="187" t="str">
        <f>TOTAL!D98</f>
        <v>PLEO 326</v>
      </c>
      <c r="E98" s="188" t="s">
        <v>16</v>
      </c>
      <c r="F98" s="193">
        <v>14</v>
      </c>
      <c r="G98" s="298">
        <f>TOTAL!G98</f>
        <v>105.51</v>
      </c>
      <c r="H98" s="36"/>
      <c r="I98" s="191"/>
      <c r="K98" s="5"/>
    </row>
    <row r="99" spans="2:11" ht="15" customHeight="1" thickBot="1" x14ac:dyDescent="0.3">
      <c r="B99" s="492" t="s">
        <v>244</v>
      </c>
      <c r="C99" s="493"/>
      <c r="D99" s="493"/>
      <c r="E99" s="493"/>
      <c r="F99" s="493"/>
      <c r="G99" s="493"/>
      <c r="H99" s="494"/>
      <c r="I99" s="37">
        <f>SUM(I95:I98)</f>
        <v>0</v>
      </c>
      <c r="K99" s="5"/>
    </row>
    <row r="100" spans="2:11" ht="15" customHeight="1" thickBot="1" x14ac:dyDescent="0.3">
      <c r="B100" s="179" t="s">
        <v>245</v>
      </c>
      <c r="C100" s="180" t="s">
        <v>251</v>
      </c>
      <c r="D100" s="81"/>
      <c r="E100" s="81"/>
      <c r="F100" s="81"/>
      <c r="G100" s="81"/>
      <c r="H100" s="81"/>
      <c r="I100" s="82"/>
      <c r="K100" s="5"/>
    </row>
    <row r="101" spans="2:11" ht="30" customHeight="1" x14ac:dyDescent="0.2">
      <c r="B101" s="271" t="s">
        <v>249</v>
      </c>
      <c r="C101" s="270" t="s">
        <v>311</v>
      </c>
      <c r="D101" s="273" t="str">
        <f>TOTAL!D101</f>
        <v>SICRO 5213414</v>
      </c>
      <c r="E101" s="188" t="s">
        <v>16</v>
      </c>
      <c r="F101" s="298">
        <v>0.5</v>
      </c>
      <c r="G101" s="219">
        <f>TOTAL!G101</f>
        <v>574.78</v>
      </c>
      <c r="H101" s="196"/>
      <c r="I101" s="33"/>
      <c r="K101" s="5"/>
    </row>
    <row r="102" spans="2:11" ht="45" customHeight="1" x14ac:dyDescent="0.2">
      <c r="B102" s="181" t="s">
        <v>250</v>
      </c>
      <c r="C102" s="270" t="s">
        <v>309</v>
      </c>
      <c r="D102" s="273" t="str">
        <f>TOTAL!D102</f>
        <v>SICRO 5213414</v>
      </c>
      <c r="E102" s="188" t="s">
        <v>16</v>
      </c>
      <c r="F102" s="298">
        <v>1</v>
      </c>
      <c r="G102" s="219">
        <f>TOTAL!G102</f>
        <v>574.78</v>
      </c>
      <c r="H102" s="196"/>
      <c r="I102" s="184"/>
      <c r="K102" s="5"/>
    </row>
    <row r="103" spans="2:11" ht="44.25" customHeight="1" x14ac:dyDescent="0.2">
      <c r="B103" s="181" t="s">
        <v>255</v>
      </c>
      <c r="C103" s="270" t="s">
        <v>310</v>
      </c>
      <c r="D103" s="273" t="str">
        <f>TOTAL!D103</f>
        <v>SICRO 5213414</v>
      </c>
      <c r="E103" s="188" t="s">
        <v>16</v>
      </c>
      <c r="F103" s="298">
        <v>0.5</v>
      </c>
      <c r="G103" s="219">
        <f>TOTAL!G103</f>
        <v>574.78</v>
      </c>
      <c r="H103" s="272"/>
      <c r="I103" s="191"/>
      <c r="K103" s="5"/>
    </row>
    <row r="104" spans="2:11" ht="32.25" customHeight="1" x14ac:dyDescent="0.2">
      <c r="B104" s="181" t="s">
        <v>256</v>
      </c>
      <c r="C104" s="270" t="s">
        <v>312</v>
      </c>
      <c r="D104" s="273" t="str">
        <f>TOTAL!D104</f>
        <v>SICRO 5213414</v>
      </c>
      <c r="E104" s="188" t="s">
        <v>16</v>
      </c>
      <c r="F104" s="298">
        <v>2</v>
      </c>
      <c r="G104" s="219">
        <f>TOTAL!G104</f>
        <v>574.78</v>
      </c>
      <c r="H104" s="272"/>
      <c r="I104" s="191"/>
      <c r="K104" s="5"/>
    </row>
    <row r="105" spans="2:11" ht="15" customHeight="1" x14ac:dyDescent="0.2">
      <c r="B105" s="181" t="s">
        <v>257</v>
      </c>
      <c r="C105" s="166" t="s">
        <v>253</v>
      </c>
      <c r="D105" s="273" t="str">
        <f>TOTAL!D105</f>
        <v>SICRO 5213414</v>
      </c>
      <c r="E105" s="130" t="s">
        <v>16</v>
      </c>
      <c r="F105" s="298">
        <v>2.5</v>
      </c>
      <c r="G105" s="219">
        <f>TOTAL!G105</f>
        <v>574.78</v>
      </c>
      <c r="H105" s="196"/>
      <c r="I105" s="191"/>
      <c r="K105" s="5"/>
    </row>
    <row r="106" spans="2:11" ht="15" customHeight="1" x14ac:dyDescent="0.2">
      <c r="B106" s="181" t="s">
        <v>263</v>
      </c>
      <c r="C106" s="166" t="s">
        <v>254</v>
      </c>
      <c r="D106" s="273" t="str">
        <f>TOTAL!D106</f>
        <v>SICRO 5216111</v>
      </c>
      <c r="E106" s="130" t="s">
        <v>30</v>
      </c>
      <c r="F106" s="193">
        <v>19</v>
      </c>
      <c r="G106" s="219">
        <f>TOTAL!G106</f>
        <v>92.78</v>
      </c>
      <c r="H106" s="196"/>
      <c r="I106" s="191"/>
      <c r="K106" s="5"/>
    </row>
    <row r="107" spans="2:11" ht="27.75" customHeight="1" x14ac:dyDescent="0.2">
      <c r="B107" s="181" t="s">
        <v>264</v>
      </c>
      <c r="C107" s="166" t="s">
        <v>258</v>
      </c>
      <c r="D107" s="273">
        <f>TOTAL!D107</f>
        <v>72947</v>
      </c>
      <c r="E107" s="188" t="s">
        <v>16</v>
      </c>
      <c r="F107" s="298">
        <v>0</v>
      </c>
      <c r="G107" s="219">
        <f>TOTAL!G107</f>
        <v>23.73</v>
      </c>
      <c r="H107" s="272"/>
      <c r="I107" s="191"/>
      <c r="K107" s="5"/>
    </row>
    <row r="108" spans="2:11" ht="27.75" customHeight="1" x14ac:dyDescent="0.2">
      <c r="B108" s="181" t="s">
        <v>265</v>
      </c>
      <c r="C108" s="166" t="s">
        <v>293</v>
      </c>
      <c r="D108" s="273">
        <f>TOTAL!D108</f>
        <v>72947</v>
      </c>
      <c r="E108" s="188" t="s">
        <v>16</v>
      </c>
      <c r="F108" s="298">
        <v>14</v>
      </c>
      <c r="G108" s="219">
        <f>TOTAL!G108</f>
        <v>23.73</v>
      </c>
      <c r="H108" s="272"/>
      <c r="I108" s="191"/>
      <c r="K108" s="5"/>
    </row>
    <row r="109" spans="2:11" ht="30.75" customHeight="1" x14ac:dyDescent="0.2">
      <c r="B109" s="181" t="s">
        <v>266</v>
      </c>
      <c r="C109" s="166" t="s">
        <v>260</v>
      </c>
      <c r="D109" s="273">
        <f>TOTAL!D109</f>
        <v>72947</v>
      </c>
      <c r="E109" s="188" t="s">
        <v>16</v>
      </c>
      <c r="F109" s="298">
        <v>22</v>
      </c>
      <c r="G109" s="219">
        <f>TOTAL!G109</f>
        <v>23.73</v>
      </c>
      <c r="H109" s="272"/>
      <c r="I109" s="191"/>
      <c r="K109" s="5"/>
    </row>
    <row r="110" spans="2:11" ht="30.75" customHeight="1" x14ac:dyDescent="0.2">
      <c r="B110" s="181" t="s">
        <v>267</v>
      </c>
      <c r="C110" s="166" t="s">
        <v>305</v>
      </c>
      <c r="D110" s="273">
        <f>TOTAL!D110</f>
        <v>72948</v>
      </c>
      <c r="E110" s="188" t="s">
        <v>16</v>
      </c>
      <c r="F110" s="298">
        <v>162</v>
      </c>
      <c r="G110" s="219">
        <f>TOTAL!G110</f>
        <v>23.73</v>
      </c>
      <c r="H110" s="272"/>
      <c r="I110" s="191"/>
      <c r="K110" s="5"/>
    </row>
    <row r="111" spans="2:11" ht="30.75" customHeight="1" x14ac:dyDescent="0.2">
      <c r="B111" s="181" t="s">
        <v>268</v>
      </c>
      <c r="C111" s="166" t="s">
        <v>300</v>
      </c>
      <c r="D111" s="273">
        <f>TOTAL!D111</f>
        <v>72947</v>
      </c>
      <c r="E111" s="188" t="s">
        <v>16</v>
      </c>
      <c r="F111" s="298">
        <v>81</v>
      </c>
      <c r="G111" s="219">
        <f>TOTAL!G111</f>
        <v>23.73</v>
      </c>
      <c r="H111" s="272"/>
      <c r="I111" s="191"/>
      <c r="K111" s="5"/>
    </row>
    <row r="112" spans="2:11" ht="28.5" customHeight="1" x14ac:dyDescent="0.2">
      <c r="B112" s="181" t="s">
        <v>269</v>
      </c>
      <c r="C112" s="166" t="s">
        <v>259</v>
      </c>
      <c r="D112" s="273">
        <f>TOTAL!D112</f>
        <v>72947</v>
      </c>
      <c r="E112" s="188" t="s">
        <v>16</v>
      </c>
      <c r="F112" s="298">
        <v>96</v>
      </c>
      <c r="G112" s="219">
        <f>TOTAL!G112</f>
        <v>23.73</v>
      </c>
      <c r="H112" s="272"/>
      <c r="I112" s="191"/>
      <c r="K112" s="5"/>
    </row>
    <row r="113" spans="2:11" ht="30" customHeight="1" x14ac:dyDescent="0.2">
      <c r="B113" s="181" t="s">
        <v>294</v>
      </c>
      <c r="C113" s="166" t="s">
        <v>261</v>
      </c>
      <c r="D113" s="273">
        <f>TOTAL!D113</f>
        <v>72947</v>
      </c>
      <c r="E113" s="188" t="s">
        <v>16</v>
      </c>
      <c r="F113" s="298">
        <v>13</v>
      </c>
      <c r="G113" s="219">
        <f>TOTAL!G113</f>
        <v>23.73</v>
      </c>
      <c r="H113" s="272"/>
      <c r="I113" s="191"/>
      <c r="K113" s="5"/>
    </row>
    <row r="114" spans="2:11" ht="30" customHeight="1" x14ac:dyDescent="0.2">
      <c r="B114" s="181" t="s">
        <v>298</v>
      </c>
      <c r="C114" s="166" t="s">
        <v>262</v>
      </c>
      <c r="D114" s="273">
        <f>TOTAL!D114</f>
        <v>72947</v>
      </c>
      <c r="E114" s="188" t="s">
        <v>16</v>
      </c>
      <c r="F114" s="298">
        <v>10</v>
      </c>
      <c r="G114" s="219">
        <f>TOTAL!G114</f>
        <v>23.73</v>
      </c>
      <c r="H114" s="272"/>
      <c r="I114" s="191"/>
      <c r="K114" s="5"/>
    </row>
    <row r="115" spans="2:11" ht="29.25" customHeight="1" x14ac:dyDescent="0.2">
      <c r="B115" s="181" t="s">
        <v>301</v>
      </c>
      <c r="C115" s="166" t="s">
        <v>270</v>
      </c>
      <c r="D115" s="273" t="str">
        <f>TOTAL!D115</f>
        <v>SICRO 5214000</v>
      </c>
      <c r="E115" s="188" t="s">
        <v>16</v>
      </c>
      <c r="F115" s="298">
        <v>4</v>
      </c>
      <c r="G115" s="219">
        <f>TOTAL!G115</f>
        <v>91.94</v>
      </c>
      <c r="H115" s="272"/>
      <c r="I115" s="191"/>
      <c r="K115" s="5"/>
    </row>
    <row r="116" spans="2:11" ht="28.5" customHeight="1" x14ac:dyDescent="0.2">
      <c r="B116" s="181" t="s">
        <v>304</v>
      </c>
      <c r="C116" s="166" t="s">
        <v>271</v>
      </c>
      <c r="D116" s="273" t="str">
        <f>TOTAL!D116</f>
        <v>SICRO 5214000</v>
      </c>
      <c r="E116" s="188" t="s">
        <v>16</v>
      </c>
      <c r="F116" s="298">
        <v>8</v>
      </c>
      <c r="G116" s="219">
        <f>TOTAL!G116</f>
        <v>91.94</v>
      </c>
      <c r="H116" s="272"/>
      <c r="I116" s="191"/>
      <c r="K116" s="5"/>
    </row>
    <row r="117" spans="2:11" ht="28.5" customHeight="1" x14ac:dyDescent="0.2">
      <c r="B117" s="181" t="s">
        <v>306</v>
      </c>
      <c r="C117" s="166" t="s">
        <v>299</v>
      </c>
      <c r="D117" s="273" t="str">
        <f>TOTAL!D117</f>
        <v>SICRO 5214000</v>
      </c>
      <c r="E117" s="188" t="s">
        <v>16</v>
      </c>
      <c r="F117" s="310">
        <v>7</v>
      </c>
      <c r="G117" s="219">
        <f>TOTAL!G117</f>
        <v>91.94</v>
      </c>
      <c r="H117" s="272"/>
      <c r="I117" s="191"/>
      <c r="K117" s="5"/>
    </row>
    <row r="118" spans="2:11" ht="18" customHeight="1" x14ac:dyDescent="0.2">
      <c r="B118" s="181" t="s">
        <v>307</v>
      </c>
      <c r="C118" s="312" t="s">
        <v>331</v>
      </c>
      <c r="D118" s="273" t="str">
        <f>TOTAL!D118</f>
        <v>SICRO 5213359</v>
      </c>
      <c r="E118" s="269" t="s">
        <v>30</v>
      </c>
      <c r="F118" s="298">
        <v>0</v>
      </c>
      <c r="G118" s="219">
        <f>TOTAL!G118</f>
        <v>13.19</v>
      </c>
      <c r="H118" s="272"/>
      <c r="I118" s="191"/>
      <c r="K118" s="5"/>
    </row>
    <row r="119" spans="2:11" ht="15" customHeight="1" thickBot="1" x14ac:dyDescent="0.3">
      <c r="B119" s="492" t="s">
        <v>252</v>
      </c>
      <c r="C119" s="493"/>
      <c r="D119" s="493"/>
      <c r="E119" s="493"/>
      <c r="F119" s="493"/>
      <c r="G119" s="493"/>
      <c r="H119" s="494"/>
      <c r="I119" s="37">
        <f>SUM(I101:I118)</f>
        <v>0</v>
      </c>
      <c r="K119" s="5"/>
    </row>
    <row r="120" spans="2:11" ht="15" customHeight="1" thickBot="1" x14ac:dyDescent="0.3">
      <c r="B120" s="179" t="s">
        <v>278</v>
      </c>
      <c r="C120" s="180" t="s">
        <v>347</v>
      </c>
      <c r="D120" s="81"/>
      <c r="E120" s="81"/>
      <c r="F120" s="81"/>
      <c r="G120" s="81"/>
      <c r="H120" s="81"/>
      <c r="I120" s="82"/>
      <c r="K120" s="5"/>
    </row>
    <row r="121" spans="2:11" ht="15" customHeight="1" x14ac:dyDescent="0.2">
      <c r="B121" s="44" t="s">
        <v>279</v>
      </c>
      <c r="C121" s="30" t="s">
        <v>345</v>
      </c>
      <c r="D121" s="233" t="s">
        <v>338</v>
      </c>
      <c r="E121" s="269" t="s">
        <v>30</v>
      </c>
      <c r="F121" s="94">
        <v>0</v>
      </c>
      <c r="G121" s="94">
        <f>TOTAL!G121</f>
        <v>2210</v>
      </c>
      <c r="H121" s="36"/>
      <c r="I121" s="33"/>
      <c r="K121" s="5"/>
    </row>
    <row r="122" spans="2:11" ht="15" customHeight="1" x14ac:dyDescent="0.2">
      <c r="B122" s="432" t="s">
        <v>343</v>
      </c>
      <c r="C122" s="30" t="s">
        <v>344</v>
      </c>
      <c r="D122" s="233" t="s">
        <v>338</v>
      </c>
      <c r="E122" s="269" t="s">
        <v>30</v>
      </c>
      <c r="F122" s="94">
        <v>0</v>
      </c>
      <c r="G122" s="94">
        <f>TOTAL!G122</f>
        <v>3460</v>
      </c>
      <c r="H122" s="36"/>
      <c r="I122" s="33"/>
      <c r="K122" s="5"/>
    </row>
    <row r="123" spans="2:11" ht="15" customHeight="1" thickBot="1" x14ac:dyDescent="0.3">
      <c r="B123" s="504" t="s">
        <v>346</v>
      </c>
      <c r="C123" s="505"/>
      <c r="D123" s="505"/>
      <c r="E123" s="505"/>
      <c r="F123" s="505"/>
      <c r="G123" s="505"/>
      <c r="H123" s="506"/>
      <c r="I123" s="40">
        <f>SUM(I121:I122)</f>
        <v>0</v>
      </c>
      <c r="K123" s="5"/>
    </row>
    <row r="124" spans="2:11" ht="15.75" thickBot="1" x14ac:dyDescent="0.3">
      <c r="B124" s="179" t="s">
        <v>313</v>
      </c>
      <c r="C124" s="180" t="s">
        <v>86</v>
      </c>
      <c r="D124" s="81"/>
      <c r="E124" s="81"/>
      <c r="F124" s="81"/>
      <c r="G124" s="81"/>
      <c r="H124" s="81"/>
      <c r="I124" s="82"/>
      <c r="J124" s="1"/>
      <c r="K124" s="5"/>
    </row>
    <row r="125" spans="2:11" ht="14.25" x14ac:dyDescent="0.2">
      <c r="B125" s="44" t="s">
        <v>314</v>
      </c>
      <c r="C125" s="30" t="s">
        <v>34</v>
      </c>
      <c r="D125" s="233" t="str">
        <f>TOTAL!D125</f>
        <v>PLEO 521017</v>
      </c>
      <c r="E125" s="31" t="s">
        <v>16</v>
      </c>
      <c r="F125" s="94">
        <f>F32</f>
        <v>3455</v>
      </c>
      <c r="G125" s="94">
        <f>TOTAL!G125</f>
        <v>0.9</v>
      </c>
      <c r="H125" s="36"/>
      <c r="I125" s="33"/>
      <c r="J125" s="1"/>
      <c r="K125" s="5"/>
    </row>
    <row r="126" spans="2:11" ht="15.75" thickBot="1" x14ac:dyDescent="0.3">
      <c r="B126" s="504" t="s">
        <v>88</v>
      </c>
      <c r="C126" s="505"/>
      <c r="D126" s="505"/>
      <c r="E126" s="505"/>
      <c r="F126" s="505"/>
      <c r="G126" s="505"/>
      <c r="H126" s="506"/>
      <c r="I126" s="40">
        <f>I125</f>
        <v>0</v>
      </c>
      <c r="J126" s="1"/>
      <c r="K126" s="1"/>
    </row>
    <row r="127" spans="2:11" ht="15.75" thickBot="1" x14ac:dyDescent="0.3">
      <c r="B127" s="510" t="s">
        <v>35</v>
      </c>
      <c r="C127" s="511"/>
      <c r="D127" s="511"/>
      <c r="E127" s="511"/>
      <c r="F127" s="511"/>
      <c r="G127" s="511"/>
      <c r="H127" s="512"/>
      <c r="I127" s="83">
        <f>I18+I49+I87+I93+I99+I119+I123+I126</f>
        <v>0</v>
      </c>
      <c r="J127" s="1"/>
      <c r="K127" s="1"/>
    </row>
    <row r="128" spans="2:11" ht="15.75" thickBot="1" x14ac:dyDescent="0.3">
      <c r="B128" s="62"/>
      <c r="C128" s="62"/>
      <c r="D128" s="62"/>
      <c r="E128" s="62"/>
      <c r="F128" s="62"/>
      <c r="G128" s="62"/>
      <c r="H128" s="62"/>
      <c r="I128" s="63"/>
      <c r="J128" s="1"/>
      <c r="K128" s="1"/>
    </row>
    <row r="129" spans="2:11" ht="15.75" x14ac:dyDescent="0.25">
      <c r="B129" s="45"/>
      <c r="C129" s="498" t="s">
        <v>37</v>
      </c>
      <c r="D129" s="499"/>
      <c r="E129" s="46"/>
      <c r="G129" s="127" t="str">
        <f>TOTAL!G129</f>
        <v>Rio Grande, 31 de Agosto de 2018.</v>
      </c>
      <c r="J129" s="1"/>
    </row>
    <row r="130" spans="2:11" ht="15" x14ac:dyDescent="0.25">
      <c r="B130" s="47"/>
      <c r="C130" s="100" t="s">
        <v>124</v>
      </c>
      <c r="D130" s="101">
        <f>'Cálculo BDI'!$D$3</f>
        <v>7.4000000000000003E-3</v>
      </c>
      <c r="E130" s="46"/>
      <c r="F130" s="93"/>
      <c r="G130" s="46"/>
      <c r="H130" s="46"/>
      <c r="I130" s="46"/>
      <c r="J130" s="1"/>
      <c r="K130" s="1"/>
    </row>
    <row r="131" spans="2:11" ht="15" x14ac:dyDescent="0.25">
      <c r="B131" s="47"/>
      <c r="C131" s="100" t="s">
        <v>125</v>
      </c>
      <c r="D131" s="101">
        <f>'Cálculo BDI'!$D$4</f>
        <v>9.7000000000000003E-3</v>
      </c>
      <c r="E131" s="46"/>
      <c r="J131" s="1"/>
      <c r="K131" s="1"/>
    </row>
    <row r="132" spans="2:11" ht="15.75" x14ac:dyDescent="0.25">
      <c r="B132" s="47"/>
      <c r="C132" s="100" t="s">
        <v>126</v>
      </c>
      <c r="D132" s="101">
        <f>'Cálculo BDI'!$D$5</f>
        <v>1.21E-2</v>
      </c>
      <c r="E132" s="46"/>
      <c r="F132" s="500" t="str">
        <f>TOTAL!F132</f>
        <v>Coordenadora de Projetos Eng.ª Suzel Magali Leite</v>
      </c>
      <c r="G132" s="500"/>
      <c r="H132" s="500"/>
      <c r="I132" s="500"/>
      <c r="J132" s="1"/>
      <c r="K132" s="1"/>
    </row>
    <row r="133" spans="2:11" ht="15" customHeight="1" x14ac:dyDescent="0.25">
      <c r="B133" s="49"/>
      <c r="C133" s="100" t="s">
        <v>127</v>
      </c>
      <c r="D133" s="101">
        <f>'Cálculo BDI'!$D$6</f>
        <v>4.6699999999999998E-2</v>
      </c>
      <c r="E133" s="46"/>
      <c r="F133" s="152"/>
      <c r="G133" s="151"/>
      <c r="H133" s="151"/>
      <c r="I133" s="150"/>
      <c r="J133" s="1"/>
      <c r="K133" s="1"/>
    </row>
    <row r="134" spans="2:11" ht="15.75" x14ac:dyDescent="0.25">
      <c r="B134" s="49"/>
      <c r="C134" s="100" t="s">
        <v>128</v>
      </c>
      <c r="D134" s="101">
        <f>'Cálculo BDI'!$D$7</f>
        <v>8.6900000000000005E-2</v>
      </c>
      <c r="E134" s="46"/>
      <c r="F134" s="151"/>
      <c r="G134" s="151"/>
      <c r="H134" s="151"/>
      <c r="I134" s="150"/>
      <c r="J134" s="1"/>
      <c r="K134" s="1"/>
    </row>
    <row r="135" spans="2:11" ht="15.75" x14ac:dyDescent="0.25">
      <c r="B135" s="49"/>
      <c r="C135" s="100" t="s">
        <v>129</v>
      </c>
      <c r="D135" s="101">
        <f>'Cálculo BDI'!$D$8</f>
        <v>6.6500000000000004E-2</v>
      </c>
      <c r="E135" s="46"/>
      <c r="F135" s="500" t="str">
        <f>TOTAL!F135</f>
        <v>Eng.ª  Civil Bárbara Lothamer Peixe</v>
      </c>
      <c r="G135" s="500"/>
      <c r="H135" s="500"/>
      <c r="I135" s="500"/>
      <c r="J135" s="1"/>
      <c r="K135" s="1"/>
    </row>
    <row r="136" spans="2:11" ht="16.5" thickBot="1" x14ac:dyDescent="0.3">
      <c r="B136" s="50"/>
      <c r="C136" s="102" t="s">
        <v>36</v>
      </c>
      <c r="D136" s="103">
        <f>'Cálculo BDI'!$D$9</f>
        <v>0.25359999999999999</v>
      </c>
      <c r="E136" s="46"/>
      <c r="F136" s="151"/>
      <c r="G136" s="151"/>
      <c r="H136" s="151"/>
      <c r="I136" s="150"/>
      <c r="J136" s="1"/>
      <c r="K136" s="1"/>
    </row>
    <row r="137" spans="2:11" ht="15" x14ac:dyDescent="0.2">
      <c r="B137" s="51"/>
      <c r="C137" s="98" t="s">
        <v>122</v>
      </c>
      <c r="D137" s="96"/>
      <c r="E137" s="52"/>
      <c r="J137" s="1"/>
      <c r="K137" s="1"/>
    </row>
    <row r="138" spans="2:11" ht="16.5" thickBot="1" x14ac:dyDescent="0.3">
      <c r="B138" s="51"/>
      <c r="C138" s="99" t="s">
        <v>130</v>
      </c>
      <c r="D138" s="97"/>
      <c r="E138" s="52"/>
      <c r="F138" s="508" t="str">
        <f>TOTAL!F138</f>
        <v>Chefe de Gabinete GPPE Darlene Torrada Pereira</v>
      </c>
      <c r="G138" s="508"/>
      <c r="H138" s="508"/>
      <c r="I138" s="508"/>
      <c r="J138" s="1"/>
      <c r="K138" s="1"/>
    </row>
    <row r="139" spans="2:11" ht="15" x14ac:dyDescent="0.2">
      <c r="B139" s="51"/>
      <c r="C139" s="212"/>
      <c r="D139" s="213"/>
      <c r="E139" s="52"/>
      <c r="F139" s="158"/>
      <c r="G139" s="158"/>
      <c r="H139" s="158"/>
      <c r="I139" s="158"/>
      <c r="J139" s="1"/>
      <c r="K139" s="1"/>
    </row>
    <row r="140" spans="2:11" x14ac:dyDescent="0.2">
      <c r="J140" s="1"/>
      <c r="K140" s="1"/>
    </row>
    <row r="141" spans="2:11" ht="15" customHeight="1" x14ac:dyDescent="0.2">
      <c r="B141" s="507" t="str">
        <f>TOTAL!B141</f>
        <v>OBS: A base dos custos unitários de cada item contido neste orçamento têm origem da tabela do SINAPI de Junho de 2018, SICRO  de Novembro de 2017 e Franarin de Junho de 2018.</v>
      </c>
      <c r="C141" s="507"/>
      <c r="D141" s="507"/>
      <c r="E141" s="507"/>
      <c r="F141" s="507"/>
      <c r="G141" s="507"/>
      <c r="H141" s="507"/>
      <c r="I141" s="507"/>
      <c r="J141" s="1"/>
      <c r="K141" s="1"/>
    </row>
    <row r="142" spans="2:11" ht="15" customHeight="1" x14ac:dyDescent="0.2">
      <c r="B142" s="507"/>
      <c r="C142" s="507"/>
      <c r="D142" s="507"/>
      <c r="E142" s="507"/>
      <c r="F142" s="507"/>
      <c r="G142" s="507"/>
      <c r="H142" s="507"/>
      <c r="I142" s="507"/>
      <c r="J142" s="1"/>
      <c r="K142" s="1"/>
    </row>
    <row r="143" spans="2:11" ht="15" x14ac:dyDescent="0.2">
      <c r="F143" s="52"/>
      <c r="H143" s="125"/>
      <c r="J143" s="1"/>
      <c r="K143" s="1"/>
    </row>
    <row r="144" spans="2:11" ht="12.75" customHeight="1" x14ac:dyDescent="0.2">
      <c r="C144" s="124"/>
      <c r="D144" s="124"/>
      <c r="E144" s="124"/>
      <c r="F144" s="124"/>
      <c r="H144" s="124"/>
      <c r="I144" s="124"/>
    </row>
    <row r="145" spans="2:12" ht="12.75" customHeight="1" x14ac:dyDescent="0.2">
      <c r="C145" s="124"/>
      <c r="D145" s="124"/>
      <c r="E145" s="124"/>
      <c r="F145" s="124"/>
      <c r="G145" s="127"/>
      <c r="H145" s="124"/>
      <c r="I145" s="124"/>
    </row>
    <row r="146" spans="2:12" ht="12.75" customHeight="1" x14ac:dyDescent="0.2">
      <c r="C146" s="124"/>
      <c r="D146" s="124"/>
      <c r="E146" s="124"/>
      <c r="F146" s="124"/>
      <c r="G146" s="127"/>
      <c r="H146" s="124"/>
      <c r="I146" s="124"/>
    </row>
    <row r="147" spans="2:12" ht="12.75" customHeight="1" x14ac:dyDescent="0.2">
      <c r="C147" s="124"/>
      <c r="D147" s="124"/>
      <c r="E147" s="124"/>
      <c r="F147" s="124"/>
      <c r="G147" s="124"/>
      <c r="H147" s="124"/>
      <c r="I147" s="124"/>
    </row>
    <row r="148" spans="2:12" x14ac:dyDescent="0.2">
      <c r="C148" s="2"/>
      <c r="F148" s="126"/>
      <c r="G148" s="126"/>
      <c r="H148" s="126"/>
      <c r="I148" s="185"/>
      <c r="J148" s="126"/>
      <c r="K148" s="126"/>
      <c r="L148" s="126"/>
    </row>
    <row r="149" spans="2:12" x14ac:dyDescent="0.2">
      <c r="B149" s="3"/>
      <c r="C149" s="2"/>
    </row>
    <row r="150" spans="2:12" x14ac:dyDescent="0.2">
      <c r="B150" s="3"/>
      <c r="C150" s="2"/>
    </row>
    <row r="151" spans="2:12" x14ac:dyDescent="0.2">
      <c r="B151" s="3"/>
      <c r="C151" s="2"/>
    </row>
    <row r="152" spans="2:12" x14ac:dyDescent="0.2">
      <c r="B152" s="3"/>
      <c r="C152" s="2"/>
    </row>
    <row r="153" spans="2:12" x14ac:dyDescent="0.2">
      <c r="B153" s="3"/>
      <c r="C153" s="2"/>
    </row>
    <row r="154" spans="2:12" x14ac:dyDescent="0.2">
      <c r="B154" s="3"/>
      <c r="C154" s="2"/>
    </row>
    <row r="155" spans="2:12" x14ac:dyDescent="0.2">
      <c r="B155" s="3"/>
      <c r="C155" s="2"/>
    </row>
    <row r="156" spans="2:12" x14ac:dyDescent="0.2">
      <c r="B156" s="3"/>
      <c r="C156" s="2"/>
    </row>
    <row r="157" spans="2:12" x14ac:dyDescent="0.2">
      <c r="B157" s="3"/>
      <c r="C157" s="2"/>
    </row>
    <row r="158" spans="2:12" x14ac:dyDescent="0.2">
      <c r="B158" s="3"/>
      <c r="C158" s="2"/>
    </row>
    <row r="159" spans="2:12" x14ac:dyDescent="0.2">
      <c r="B159" s="3"/>
      <c r="C159" s="2"/>
    </row>
    <row r="160" spans="2:12" x14ac:dyDescent="0.2">
      <c r="B160" s="3"/>
      <c r="C160" s="2"/>
    </row>
    <row r="161" spans="2:3" x14ac:dyDescent="0.2">
      <c r="B161" s="3"/>
      <c r="C161" s="2"/>
    </row>
    <row r="162" spans="2:3" x14ac:dyDescent="0.2">
      <c r="B162" s="3"/>
      <c r="C162" s="2"/>
    </row>
    <row r="163" spans="2:3" x14ac:dyDescent="0.2">
      <c r="B163" s="3"/>
      <c r="C163" s="2"/>
    </row>
    <row r="164" spans="2:3" x14ac:dyDescent="0.2">
      <c r="B164" s="3"/>
      <c r="C164" s="2"/>
    </row>
    <row r="165" spans="2:3" x14ac:dyDescent="0.2">
      <c r="B165" s="3"/>
      <c r="C165" s="2"/>
    </row>
    <row r="166" spans="2:3" x14ac:dyDescent="0.2">
      <c r="B166" s="3"/>
      <c r="C166" s="2"/>
    </row>
    <row r="167" spans="2:3" x14ac:dyDescent="0.2">
      <c r="B167" s="3"/>
      <c r="C167" s="2"/>
    </row>
    <row r="168" spans="2:3" x14ac:dyDescent="0.2">
      <c r="B168" s="3"/>
      <c r="C168" s="2"/>
    </row>
    <row r="169" spans="2:3" x14ac:dyDescent="0.2">
      <c r="B169" s="3"/>
      <c r="C169" s="2"/>
    </row>
    <row r="170" spans="2:3" x14ac:dyDescent="0.2">
      <c r="B170" s="3"/>
      <c r="C170" s="2"/>
    </row>
    <row r="171" spans="2:3" x14ac:dyDescent="0.2">
      <c r="B171" s="3"/>
      <c r="C171" s="2"/>
    </row>
    <row r="172" spans="2:3" x14ac:dyDescent="0.2">
      <c r="C172" s="2"/>
    </row>
    <row r="173" spans="2:3" x14ac:dyDescent="0.2">
      <c r="C173" s="2"/>
    </row>
    <row r="174" spans="2:3" x14ac:dyDescent="0.2">
      <c r="C174" s="2"/>
    </row>
    <row r="175" spans="2:3" x14ac:dyDescent="0.2">
      <c r="C175" s="2"/>
    </row>
    <row r="176" spans="2:3" x14ac:dyDescent="0.2">
      <c r="C176" s="2"/>
    </row>
    <row r="177" spans="3:3" x14ac:dyDescent="0.2">
      <c r="C177" s="2"/>
    </row>
    <row r="178" spans="3:3" x14ac:dyDescent="0.2">
      <c r="C178" s="2"/>
    </row>
    <row r="179" spans="3:3" x14ac:dyDescent="0.2">
      <c r="C179" s="2"/>
    </row>
    <row r="180" spans="3:3" x14ac:dyDescent="0.2">
      <c r="C180" s="2"/>
    </row>
    <row r="181" spans="3:3" x14ac:dyDescent="0.2">
      <c r="C181" s="2"/>
    </row>
  </sheetData>
  <mergeCells count="29">
    <mergeCell ref="B141:I142"/>
    <mergeCell ref="B1:I1"/>
    <mergeCell ref="B2:I2"/>
    <mergeCell ref="B3:I3"/>
    <mergeCell ref="B4:I5"/>
    <mergeCell ref="B6:B7"/>
    <mergeCell ref="C6:C7"/>
    <mergeCell ref="D6:D7"/>
    <mergeCell ref="E6:E7"/>
    <mergeCell ref="F6:F7"/>
    <mergeCell ref="G6:G7"/>
    <mergeCell ref="B126:H126"/>
    <mergeCell ref="H6:H7"/>
    <mergeCell ref="I6:I7"/>
    <mergeCell ref="B87:H87"/>
    <mergeCell ref="B93:H93"/>
    <mergeCell ref="K7:K8"/>
    <mergeCell ref="B18:H18"/>
    <mergeCell ref="C20:I20"/>
    <mergeCell ref="B49:H49"/>
    <mergeCell ref="C51:I51"/>
    <mergeCell ref="F132:I132"/>
    <mergeCell ref="F135:I135"/>
    <mergeCell ref="F138:I138"/>
    <mergeCell ref="B99:H99"/>
    <mergeCell ref="B119:H119"/>
    <mergeCell ref="B123:H123"/>
    <mergeCell ref="B127:H127"/>
    <mergeCell ref="C129:D129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1"/>
  <sheetViews>
    <sheetView topLeftCell="A55" zoomScale="90" zoomScaleNormal="90" zoomScaleSheetLayoutView="120" workbookViewId="0">
      <selection activeCell="H125" sqref="H125:I125"/>
    </sheetView>
  </sheetViews>
  <sheetFormatPr defaultRowHeight="12.75" x14ac:dyDescent="0.2"/>
  <cols>
    <col min="1" max="1" width="9.140625" style="28"/>
    <col min="2" max="2" width="7" style="28" customWidth="1"/>
    <col min="3" max="3" width="58.28515625" style="28" customWidth="1"/>
    <col min="4" max="4" width="21" style="28" customWidth="1"/>
    <col min="5" max="5" width="7.7109375" style="28" customWidth="1"/>
    <col min="6" max="6" width="12.42578125" style="28" customWidth="1"/>
    <col min="7" max="7" width="12.5703125" style="28" customWidth="1"/>
    <col min="8" max="8" width="15" style="28" customWidth="1"/>
    <col min="9" max="9" width="18.85546875" style="28" customWidth="1"/>
    <col min="10" max="10" width="9.140625" style="28"/>
    <col min="11" max="11" width="22.5703125" style="28" customWidth="1"/>
    <col min="12" max="16384" width="9.140625" style="28"/>
  </cols>
  <sheetData>
    <row r="1" spans="2:12" x14ac:dyDescent="0.2">
      <c r="B1" s="468" t="s">
        <v>49</v>
      </c>
      <c r="C1" s="469"/>
      <c r="D1" s="469"/>
      <c r="E1" s="469"/>
      <c r="F1" s="469"/>
      <c r="G1" s="469"/>
      <c r="H1" s="469"/>
      <c r="I1" s="470"/>
    </row>
    <row r="2" spans="2:12" x14ac:dyDescent="0.2">
      <c r="B2" s="471" t="s">
        <v>0</v>
      </c>
      <c r="C2" s="472"/>
      <c r="D2" s="472"/>
      <c r="E2" s="472"/>
      <c r="F2" s="472"/>
      <c r="G2" s="472"/>
      <c r="H2" s="472"/>
      <c r="I2" s="473"/>
      <c r="K2" s="28" t="s">
        <v>284</v>
      </c>
    </row>
    <row r="3" spans="2:12" ht="15.75" customHeight="1" thickBot="1" x14ac:dyDescent="0.25">
      <c r="B3" s="474" t="s">
        <v>217</v>
      </c>
      <c r="C3" s="475"/>
      <c r="D3" s="475"/>
      <c r="E3" s="475"/>
      <c r="F3" s="475"/>
      <c r="G3" s="475"/>
      <c r="H3" s="475"/>
      <c r="I3" s="476"/>
    </row>
    <row r="4" spans="2:12" ht="15.75" customHeight="1" x14ac:dyDescent="0.2">
      <c r="B4" s="477" t="s">
        <v>202</v>
      </c>
      <c r="C4" s="478"/>
      <c r="D4" s="478"/>
      <c r="E4" s="478"/>
      <c r="F4" s="478"/>
      <c r="G4" s="478"/>
      <c r="H4" s="478"/>
      <c r="I4" s="479"/>
    </row>
    <row r="5" spans="2:12" ht="5.25" customHeight="1" thickBot="1" x14ac:dyDescent="0.25">
      <c r="B5" s="480"/>
      <c r="C5" s="481"/>
      <c r="D5" s="481"/>
      <c r="E5" s="481"/>
      <c r="F5" s="481"/>
      <c r="G5" s="481"/>
      <c r="H5" s="481"/>
      <c r="I5" s="482"/>
    </row>
    <row r="6" spans="2:12" ht="12.75" customHeight="1" x14ac:dyDescent="0.2">
      <c r="B6" s="483" t="s">
        <v>1</v>
      </c>
      <c r="C6" s="485" t="s">
        <v>96</v>
      </c>
      <c r="D6" s="487" t="s">
        <v>104</v>
      </c>
      <c r="E6" s="483" t="s">
        <v>2</v>
      </c>
      <c r="F6" s="483" t="s">
        <v>3</v>
      </c>
      <c r="G6" s="489" t="s">
        <v>4</v>
      </c>
      <c r="H6" s="490" t="s">
        <v>51</v>
      </c>
      <c r="I6" s="487" t="s">
        <v>50</v>
      </c>
      <c r="K6" s="163"/>
      <c r="L6" s="147"/>
    </row>
    <row r="7" spans="2:12" ht="15.75" customHeight="1" thickBot="1" x14ac:dyDescent="0.25">
      <c r="B7" s="484"/>
      <c r="C7" s="486"/>
      <c r="D7" s="488"/>
      <c r="E7" s="484"/>
      <c r="F7" s="484"/>
      <c r="G7" s="484"/>
      <c r="H7" s="488"/>
      <c r="I7" s="488"/>
      <c r="K7" s="491"/>
      <c r="L7" s="147"/>
    </row>
    <row r="8" spans="2:12" ht="15.75" thickBot="1" x14ac:dyDescent="0.3">
      <c r="B8" s="78" t="s">
        <v>5</v>
      </c>
      <c r="C8" s="79" t="s">
        <v>119</v>
      </c>
      <c r="D8" s="79"/>
      <c r="E8" s="79"/>
      <c r="F8" s="79"/>
      <c r="G8" s="79"/>
      <c r="H8" s="79"/>
      <c r="I8" s="80"/>
      <c r="K8" s="491"/>
      <c r="L8" s="147"/>
    </row>
    <row r="9" spans="2:12" ht="14.25" x14ac:dyDescent="0.2">
      <c r="B9" s="29" t="s">
        <v>6</v>
      </c>
      <c r="C9" s="30" t="s">
        <v>229</v>
      </c>
      <c r="D9" s="31" t="str">
        <f>TOTAL!D9</f>
        <v>INS 10775</v>
      </c>
      <c r="E9" s="32" t="s">
        <v>52</v>
      </c>
      <c r="F9" s="94">
        <v>0</v>
      </c>
      <c r="G9" s="94">
        <f>TOTAL!G9</f>
        <v>450</v>
      </c>
      <c r="H9" s="86"/>
      <c r="I9" s="77"/>
      <c r="K9" s="129"/>
      <c r="L9" s="147"/>
    </row>
    <row r="10" spans="2:12" ht="14.25" x14ac:dyDescent="0.2">
      <c r="B10" s="29" t="s">
        <v>7</v>
      </c>
      <c r="C10" s="30" t="s">
        <v>228</v>
      </c>
      <c r="D10" s="31" t="str">
        <f>TOTAL!D10</f>
        <v>INS 10776</v>
      </c>
      <c r="E10" s="32" t="s">
        <v>52</v>
      </c>
      <c r="F10" s="94">
        <v>0</v>
      </c>
      <c r="G10" s="94">
        <f>TOTAL!G10</f>
        <v>351.56</v>
      </c>
      <c r="H10" s="86"/>
      <c r="I10" s="77"/>
      <c r="K10" s="129"/>
      <c r="L10" s="147"/>
    </row>
    <row r="11" spans="2:12" ht="14.25" x14ac:dyDescent="0.2">
      <c r="B11" s="29" t="s">
        <v>9</v>
      </c>
      <c r="C11" s="30" t="s">
        <v>321</v>
      </c>
      <c r="D11" s="31" t="str">
        <f>TOTAL!D11</f>
        <v>PLEO 327</v>
      </c>
      <c r="E11" s="32" t="s">
        <v>52</v>
      </c>
      <c r="F11" s="94">
        <v>0</v>
      </c>
      <c r="G11" s="94">
        <f>TOTAL!G11</f>
        <v>21020.02</v>
      </c>
      <c r="H11" s="86"/>
      <c r="I11" s="77"/>
      <c r="K11" s="129"/>
      <c r="L11" s="147"/>
    </row>
    <row r="12" spans="2:12" ht="14.25" x14ac:dyDescent="0.2">
      <c r="B12" s="29" t="s">
        <v>11</v>
      </c>
      <c r="C12" s="30" t="s">
        <v>232</v>
      </c>
      <c r="D12" s="31" t="str">
        <f>TOTAL!D12</f>
        <v>PLEO 325</v>
      </c>
      <c r="E12" s="32" t="s">
        <v>30</v>
      </c>
      <c r="F12" s="94">
        <v>0</v>
      </c>
      <c r="G12" s="94">
        <f>TOTAL!G12</f>
        <v>14744.34</v>
      </c>
      <c r="H12" s="86"/>
      <c r="I12" s="77"/>
      <c r="K12" s="129"/>
      <c r="L12" s="147"/>
    </row>
    <row r="13" spans="2:12" ht="14.25" x14ac:dyDescent="0.2">
      <c r="B13" s="29" t="s">
        <v>12</v>
      </c>
      <c r="C13" s="84" t="s">
        <v>14</v>
      </c>
      <c r="D13" s="31" t="str">
        <f>TOTAL!D13</f>
        <v>74209/001</v>
      </c>
      <c r="E13" s="202" t="s">
        <v>16</v>
      </c>
      <c r="F13" s="94">
        <v>0</v>
      </c>
      <c r="G13" s="94">
        <f>TOTAL!G13</f>
        <v>303.89999999999998</v>
      </c>
      <c r="H13" s="86"/>
      <c r="I13" s="77"/>
      <c r="K13" s="129"/>
      <c r="L13" s="147"/>
    </row>
    <row r="14" spans="2:12" ht="14.25" x14ac:dyDescent="0.2">
      <c r="B14" s="29" t="s">
        <v>231</v>
      </c>
      <c r="C14" s="84" t="s">
        <v>8</v>
      </c>
      <c r="D14" s="31" t="str">
        <f>TOTAL!D14</f>
        <v>PLEO  25101</v>
      </c>
      <c r="E14" s="202" t="s">
        <v>18</v>
      </c>
      <c r="F14" s="94">
        <v>0</v>
      </c>
      <c r="G14" s="94">
        <f>TOTAL!G14</f>
        <v>702</v>
      </c>
      <c r="H14" s="86"/>
      <c r="I14" s="77"/>
      <c r="K14" s="129"/>
      <c r="L14" s="147"/>
    </row>
    <row r="15" spans="2:12" ht="14.25" x14ac:dyDescent="0.2">
      <c r="B15" s="29" t="s">
        <v>233</v>
      </c>
      <c r="C15" s="84" t="s">
        <v>10</v>
      </c>
      <c r="D15" s="31">
        <f>TOTAL!D15</f>
        <v>41598</v>
      </c>
      <c r="E15" s="202" t="s">
        <v>30</v>
      </c>
      <c r="F15" s="94">
        <v>0</v>
      </c>
      <c r="G15" s="94">
        <f>TOTAL!G15</f>
        <v>1320.19</v>
      </c>
      <c r="H15" s="86"/>
      <c r="I15" s="77"/>
      <c r="K15" s="129"/>
      <c r="L15" s="147"/>
    </row>
    <row r="16" spans="2:12" ht="14.25" x14ac:dyDescent="0.2">
      <c r="B16" s="29" t="s">
        <v>322</v>
      </c>
      <c r="C16" s="84" t="s">
        <v>13</v>
      </c>
      <c r="D16" s="31" t="str">
        <f>TOTAL!D16</f>
        <v>74221/001</v>
      </c>
      <c r="E16" s="202" t="s">
        <v>17</v>
      </c>
      <c r="F16" s="94">
        <v>490</v>
      </c>
      <c r="G16" s="94">
        <f>TOTAL!G16</f>
        <v>2.29</v>
      </c>
      <c r="H16" s="86"/>
      <c r="I16" s="77"/>
      <c r="K16" s="129"/>
      <c r="L16" s="147"/>
    </row>
    <row r="17" spans="2:12" ht="14.25" x14ac:dyDescent="0.2">
      <c r="B17" s="34" t="s">
        <v>323</v>
      </c>
      <c r="C17" s="323" t="s">
        <v>324</v>
      </c>
      <c r="D17" s="31" t="str">
        <f>TOTAL!D17</f>
        <v>PLEO 518903</v>
      </c>
      <c r="E17" s="202" t="s">
        <v>17</v>
      </c>
      <c r="F17" s="324">
        <f>F16</f>
        <v>490</v>
      </c>
      <c r="G17" s="94">
        <f>TOTAL!G17</f>
        <v>1.31</v>
      </c>
      <c r="H17" s="86"/>
      <c r="I17" s="77"/>
      <c r="K17" s="129"/>
      <c r="L17" s="147"/>
    </row>
    <row r="18" spans="2:12" ht="15.75" customHeight="1" thickBot="1" x14ac:dyDescent="0.3">
      <c r="B18" s="492" t="s">
        <v>19</v>
      </c>
      <c r="C18" s="493"/>
      <c r="D18" s="493"/>
      <c r="E18" s="493"/>
      <c r="F18" s="493"/>
      <c r="G18" s="493"/>
      <c r="H18" s="494"/>
      <c r="I18" s="37">
        <f>SUM(I9:I17)</f>
        <v>0</v>
      </c>
      <c r="K18" s="129"/>
      <c r="L18" s="147"/>
    </row>
    <row r="19" spans="2:12" ht="15.75" thickBot="1" x14ac:dyDescent="0.3">
      <c r="B19" s="78" t="s">
        <v>15</v>
      </c>
      <c r="C19" s="79" t="s">
        <v>120</v>
      </c>
      <c r="D19" s="79"/>
      <c r="E19" s="79"/>
      <c r="F19" s="79"/>
      <c r="G19" s="79"/>
      <c r="H19" s="79"/>
      <c r="I19" s="80"/>
      <c r="K19" s="129"/>
      <c r="L19" s="147"/>
    </row>
    <row r="20" spans="2:12" ht="15" x14ac:dyDescent="0.25">
      <c r="B20" s="69" t="s">
        <v>20</v>
      </c>
      <c r="C20" s="495" t="s">
        <v>108</v>
      </c>
      <c r="D20" s="496"/>
      <c r="E20" s="496"/>
      <c r="F20" s="496"/>
      <c r="G20" s="496"/>
      <c r="H20" s="496"/>
      <c r="I20" s="497"/>
      <c r="K20" s="129"/>
      <c r="L20" s="147"/>
    </row>
    <row r="21" spans="2:12" ht="16.5" customHeight="1" x14ac:dyDescent="0.2">
      <c r="B21" s="71" t="s">
        <v>22</v>
      </c>
      <c r="C21" s="92" t="s">
        <v>136</v>
      </c>
      <c r="D21" s="189">
        <f>TOTAL!D21</f>
        <v>78472</v>
      </c>
      <c r="E21" s="189" t="s">
        <v>16</v>
      </c>
      <c r="F21" s="94">
        <f>F32+F34+1150</f>
        <v>5505</v>
      </c>
      <c r="G21" s="94">
        <f>TOTAL!G21</f>
        <v>0.34</v>
      </c>
      <c r="H21" s="86"/>
      <c r="I21" s="77"/>
      <c r="K21" s="218"/>
      <c r="L21" s="147"/>
    </row>
    <row r="22" spans="2:12" ht="15" x14ac:dyDescent="0.25">
      <c r="B22" s="41" t="s">
        <v>26</v>
      </c>
      <c r="C22" s="42" t="s">
        <v>55</v>
      </c>
      <c r="D22" s="189"/>
      <c r="E22" s="107"/>
      <c r="F22" s="174"/>
      <c r="G22" s="94"/>
      <c r="H22" s="86"/>
      <c r="I22" s="178"/>
      <c r="K22" s="129"/>
      <c r="L22" s="147"/>
    </row>
    <row r="23" spans="2:12" ht="14.25" x14ac:dyDescent="0.2">
      <c r="B23" s="34" t="s">
        <v>27</v>
      </c>
      <c r="C23" s="66" t="s">
        <v>107</v>
      </c>
      <c r="D23" s="189" t="str">
        <f>TOTAL!D23</f>
        <v>74205/001</v>
      </c>
      <c r="E23" s="130" t="s">
        <v>29</v>
      </c>
      <c r="F23" s="94">
        <v>860</v>
      </c>
      <c r="G23" s="94">
        <f>TOTAL!G23</f>
        <v>1.41</v>
      </c>
      <c r="H23" s="86"/>
      <c r="I23" s="77"/>
      <c r="K23" s="5"/>
    </row>
    <row r="24" spans="2:12" ht="15.75" customHeight="1" x14ac:dyDescent="0.2">
      <c r="B24" s="59" t="s">
        <v>109</v>
      </c>
      <c r="C24" s="92" t="s">
        <v>93</v>
      </c>
      <c r="D24" s="189">
        <f>TOTAL!D24</f>
        <v>95875</v>
      </c>
      <c r="E24" s="189" t="s">
        <v>91</v>
      </c>
      <c r="F24" s="94">
        <f>ROUNDUP((((F25*0.15))*5.8),0)</f>
        <v>3789</v>
      </c>
      <c r="G24" s="94">
        <f>TOTAL!G24</f>
        <v>1.07</v>
      </c>
      <c r="H24" s="86"/>
      <c r="I24" s="77"/>
      <c r="K24" s="218"/>
    </row>
    <row r="25" spans="2:12" ht="14.25" x14ac:dyDescent="0.2">
      <c r="B25" s="34" t="s">
        <v>110</v>
      </c>
      <c r="C25" s="172" t="s">
        <v>56</v>
      </c>
      <c r="D25" s="189">
        <f>TOTAL!D25</f>
        <v>72961</v>
      </c>
      <c r="E25" s="203" t="s">
        <v>16</v>
      </c>
      <c r="F25" s="94">
        <f>F32+F34</f>
        <v>4355</v>
      </c>
      <c r="G25" s="94">
        <f>TOTAL!G25</f>
        <v>1.22</v>
      </c>
      <c r="H25" s="86"/>
      <c r="I25" s="77"/>
      <c r="J25" s="9"/>
      <c r="K25" s="5"/>
    </row>
    <row r="26" spans="2:12" ht="14.25" x14ac:dyDescent="0.2">
      <c r="B26" s="59" t="s">
        <v>111</v>
      </c>
      <c r="C26" s="170" t="s">
        <v>163</v>
      </c>
      <c r="D26" s="189">
        <f>TOTAL!D26</f>
        <v>79482</v>
      </c>
      <c r="E26" s="130" t="s">
        <v>29</v>
      </c>
      <c r="F26" s="94">
        <v>200</v>
      </c>
      <c r="G26" s="94">
        <f>TOTAL!G26</f>
        <v>63.6</v>
      </c>
      <c r="H26" s="86"/>
      <c r="I26" s="77"/>
      <c r="J26" s="9"/>
      <c r="K26" s="5"/>
    </row>
    <row r="27" spans="2:12" ht="14.25" x14ac:dyDescent="0.2">
      <c r="B27" s="59" t="s">
        <v>112</v>
      </c>
      <c r="C27" s="170" t="s">
        <v>205</v>
      </c>
      <c r="D27" s="189" t="str">
        <f>TOTAL!D27</f>
        <v>PLEO 592047</v>
      </c>
      <c r="E27" s="130" t="s">
        <v>29</v>
      </c>
      <c r="F27" s="108">
        <v>951</v>
      </c>
      <c r="G27" s="94">
        <f>TOTAL!G27</f>
        <v>84.87</v>
      </c>
      <c r="H27" s="86"/>
      <c r="I27" s="77"/>
      <c r="J27" s="9"/>
      <c r="K27" s="5"/>
    </row>
    <row r="28" spans="2:12" ht="14.25" x14ac:dyDescent="0.2">
      <c r="B28" s="59" t="s">
        <v>165</v>
      </c>
      <c r="C28" s="226" t="s">
        <v>221</v>
      </c>
      <c r="D28" s="189">
        <f>TOTAL!D28</f>
        <v>93590</v>
      </c>
      <c r="E28" s="189" t="s">
        <v>91</v>
      </c>
      <c r="F28" s="108">
        <f>ROUNDUP((F27*72),0)</f>
        <v>68472</v>
      </c>
      <c r="G28" s="94">
        <f>TOTAL!G28</f>
        <v>0.76</v>
      </c>
      <c r="H28" s="86"/>
      <c r="I28" s="77"/>
      <c r="J28" s="9"/>
      <c r="K28" s="218"/>
    </row>
    <row r="29" spans="2:12" ht="14.25" x14ac:dyDescent="0.2">
      <c r="B29" s="59" t="s">
        <v>215</v>
      </c>
      <c r="C29" s="170" t="s">
        <v>166</v>
      </c>
      <c r="D29" s="189">
        <f>TOTAL!D29</f>
        <v>96396</v>
      </c>
      <c r="E29" s="130" t="s">
        <v>29</v>
      </c>
      <c r="F29" s="108">
        <v>313</v>
      </c>
      <c r="G29" s="94">
        <f>TOTAL!G29</f>
        <v>84.3</v>
      </c>
      <c r="H29" s="86"/>
      <c r="I29" s="77"/>
      <c r="J29" s="9"/>
      <c r="K29" s="5"/>
    </row>
    <row r="30" spans="2:12" ht="14.25" x14ac:dyDescent="0.2">
      <c r="B30" s="59" t="s">
        <v>220</v>
      </c>
      <c r="C30" s="226" t="s">
        <v>216</v>
      </c>
      <c r="D30" s="189">
        <f>TOTAL!D30</f>
        <v>83356</v>
      </c>
      <c r="E30" s="189" t="s">
        <v>91</v>
      </c>
      <c r="F30" s="174">
        <f>ROUNDUP((F29*78),0)</f>
        <v>24414</v>
      </c>
      <c r="G30" s="94">
        <f>TOTAL!G30</f>
        <v>0.75</v>
      </c>
      <c r="H30" s="86"/>
      <c r="I30" s="77"/>
      <c r="J30" s="9"/>
      <c r="K30" s="218"/>
    </row>
    <row r="31" spans="2:12" s="9" customFormat="1" ht="15" x14ac:dyDescent="0.25">
      <c r="B31" s="55" t="s">
        <v>28</v>
      </c>
      <c r="C31" s="56" t="s">
        <v>57</v>
      </c>
      <c r="D31" s="189"/>
      <c r="E31" s="204"/>
      <c r="F31" s="174"/>
      <c r="G31" s="94"/>
      <c r="H31" s="86"/>
      <c r="I31" s="176"/>
      <c r="K31" s="57"/>
    </row>
    <row r="32" spans="2:12" ht="42.75" x14ac:dyDescent="0.2">
      <c r="B32" s="59" t="s">
        <v>59</v>
      </c>
      <c r="C32" s="166" t="s">
        <v>167</v>
      </c>
      <c r="D32" s="189">
        <f>TOTAL!D32</f>
        <v>92405</v>
      </c>
      <c r="E32" s="131" t="s">
        <v>16</v>
      </c>
      <c r="F32" s="108">
        <v>2790</v>
      </c>
      <c r="G32" s="94">
        <f>TOTAL!G32</f>
        <v>45.79</v>
      </c>
      <c r="H32" s="86"/>
      <c r="I32" s="77"/>
      <c r="J32" s="214"/>
      <c r="K32" s="154"/>
    </row>
    <row r="33" spans="2:11" ht="15" x14ac:dyDescent="0.25">
      <c r="B33" s="55" t="s">
        <v>113</v>
      </c>
      <c r="C33" s="56" t="s">
        <v>209</v>
      </c>
      <c r="D33" s="189"/>
      <c r="E33" s="131"/>
      <c r="F33" s="215"/>
      <c r="G33" s="94"/>
      <c r="H33" s="86"/>
      <c r="I33" s="77"/>
      <c r="J33" s="214"/>
      <c r="K33" s="154"/>
    </row>
    <row r="34" spans="2:11" ht="14.25" x14ac:dyDescent="0.2">
      <c r="B34" s="59" t="s">
        <v>114</v>
      </c>
      <c r="C34" s="225" t="s">
        <v>210</v>
      </c>
      <c r="D34" s="189">
        <f>TOTAL!D34</f>
        <v>96401</v>
      </c>
      <c r="E34" s="131" t="s">
        <v>16</v>
      </c>
      <c r="F34" s="215">
        <v>1565</v>
      </c>
      <c r="G34" s="94">
        <f>TOTAL!G34</f>
        <v>4.42</v>
      </c>
      <c r="H34" s="86"/>
      <c r="I34" s="77"/>
      <c r="J34" s="214"/>
      <c r="K34" s="154"/>
    </row>
    <row r="35" spans="2:11" ht="28.5" x14ac:dyDescent="0.2">
      <c r="B35" s="59" t="s">
        <v>115</v>
      </c>
      <c r="C35" s="225" t="s">
        <v>227</v>
      </c>
      <c r="D35" s="189">
        <f>TOTAL!D35</f>
        <v>95998</v>
      </c>
      <c r="E35" s="131" t="s">
        <v>29</v>
      </c>
      <c r="F35" s="215">
        <v>94</v>
      </c>
      <c r="G35" s="94">
        <f>TOTAL!G35</f>
        <v>884.46</v>
      </c>
      <c r="H35" s="86"/>
      <c r="I35" s="77"/>
      <c r="J35" s="214"/>
      <c r="K35" s="154"/>
    </row>
    <row r="36" spans="2:11" ht="42.75" x14ac:dyDescent="0.2">
      <c r="B36" s="59" t="s">
        <v>207</v>
      </c>
      <c r="C36" s="225" t="s">
        <v>226</v>
      </c>
      <c r="D36" s="189">
        <f>TOTAL!D36</f>
        <v>95990</v>
      </c>
      <c r="E36" s="242" t="s">
        <v>29</v>
      </c>
      <c r="F36" s="215">
        <v>82</v>
      </c>
      <c r="G36" s="94">
        <f>TOTAL!G36</f>
        <v>993.12</v>
      </c>
      <c r="H36" s="86"/>
      <c r="I36" s="77"/>
      <c r="J36" s="214"/>
      <c r="K36" s="154"/>
    </row>
    <row r="37" spans="2:11" ht="14.25" x14ac:dyDescent="0.2">
      <c r="B37" s="59" t="s">
        <v>225</v>
      </c>
      <c r="C37" s="225" t="s">
        <v>188</v>
      </c>
      <c r="D37" s="189">
        <f>TOTAL!D37</f>
        <v>93590</v>
      </c>
      <c r="E37" s="68" t="s">
        <v>91</v>
      </c>
      <c r="F37" s="215">
        <f>ROUNDUP(((F35+F36)*78),0)</f>
        <v>13728</v>
      </c>
      <c r="G37" s="94">
        <f>TOTAL!G37</f>
        <v>0.76</v>
      </c>
      <c r="H37" s="86"/>
      <c r="I37" s="77"/>
      <c r="J37" s="214"/>
      <c r="K37" s="218"/>
    </row>
    <row r="38" spans="2:11" ht="15" x14ac:dyDescent="0.25">
      <c r="B38" s="43" t="s">
        <v>155</v>
      </c>
      <c r="C38" s="38" t="s">
        <v>58</v>
      </c>
      <c r="D38" s="189"/>
      <c r="E38" s="155"/>
      <c r="F38" s="215"/>
      <c r="G38" s="94"/>
      <c r="H38" s="86"/>
      <c r="I38" s="176"/>
      <c r="K38" s="5"/>
    </row>
    <row r="39" spans="2:11" ht="27.75" customHeight="1" x14ac:dyDescent="0.2">
      <c r="B39" s="59" t="s">
        <v>157</v>
      </c>
      <c r="C39" s="65" t="s">
        <v>168</v>
      </c>
      <c r="D39" s="189">
        <f>TOTAL!D39</f>
        <v>94273</v>
      </c>
      <c r="E39" s="131" t="s">
        <v>17</v>
      </c>
      <c r="F39" s="94">
        <v>850</v>
      </c>
      <c r="G39" s="94">
        <f>TOTAL!G39</f>
        <v>34.659999999999997</v>
      </c>
      <c r="H39" s="86"/>
      <c r="I39" s="77"/>
      <c r="K39" s="5"/>
    </row>
    <row r="40" spans="2:11" ht="27.75" customHeight="1" x14ac:dyDescent="0.2">
      <c r="B40" s="59" t="s">
        <v>158</v>
      </c>
      <c r="C40" s="65" t="s">
        <v>219</v>
      </c>
      <c r="D40" s="189">
        <f>TOTAL!D40</f>
        <v>94275</v>
      </c>
      <c r="E40" s="131" t="s">
        <v>17</v>
      </c>
      <c r="F40" s="94">
        <v>0</v>
      </c>
      <c r="G40" s="94">
        <f>TOTAL!G40</f>
        <v>33.17</v>
      </c>
      <c r="H40" s="86"/>
      <c r="I40" s="77"/>
      <c r="K40" s="5"/>
    </row>
    <row r="41" spans="2:11" ht="28.5" x14ac:dyDescent="0.2">
      <c r="B41" s="59" t="s">
        <v>159</v>
      </c>
      <c r="C41" s="65" t="s">
        <v>105</v>
      </c>
      <c r="D41" s="189" t="str">
        <f>TOTAL!D41</f>
        <v>PLEO 000321</v>
      </c>
      <c r="E41" s="60" t="s">
        <v>17</v>
      </c>
      <c r="F41" s="94">
        <f>F39+F40</f>
        <v>850</v>
      </c>
      <c r="G41" s="94">
        <f>TOTAL!G41</f>
        <v>5.0199999999999996</v>
      </c>
      <c r="H41" s="86"/>
      <c r="I41" s="77"/>
      <c r="K41" s="5"/>
    </row>
    <row r="42" spans="2:11" ht="15" x14ac:dyDescent="0.25">
      <c r="B42" s="43" t="s">
        <v>211</v>
      </c>
      <c r="C42" s="38" t="s">
        <v>156</v>
      </c>
      <c r="D42" s="189"/>
      <c r="E42" s="207"/>
      <c r="F42" s="215"/>
      <c r="G42" s="94"/>
      <c r="H42" s="86"/>
      <c r="I42" s="198"/>
      <c r="K42" s="5"/>
    </row>
    <row r="43" spans="2:11" ht="14.25" x14ac:dyDescent="0.2">
      <c r="B43" s="44" t="s">
        <v>212</v>
      </c>
      <c r="C43" s="194" t="s">
        <v>56</v>
      </c>
      <c r="D43" s="189">
        <f>TOTAL!D43</f>
        <v>72961</v>
      </c>
      <c r="E43" s="195" t="s">
        <v>16</v>
      </c>
      <c r="F43" s="94">
        <f>F45</f>
        <v>0</v>
      </c>
      <c r="G43" s="94">
        <f>TOTAL!G43</f>
        <v>1.22</v>
      </c>
      <c r="H43" s="86"/>
      <c r="I43" s="33"/>
      <c r="K43" s="5"/>
    </row>
    <row r="44" spans="2:11" ht="14.25" x14ac:dyDescent="0.2">
      <c r="B44" s="44" t="s">
        <v>213</v>
      </c>
      <c r="C44" s="186" t="s">
        <v>170</v>
      </c>
      <c r="D44" s="189">
        <f>TOTAL!D44</f>
        <v>83668</v>
      </c>
      <c r="E44" s="187" t="s">
        <v>29</v>
      </c>
      <c r="F44" s="94">
        <f>ROUNDUP((F45*0.05),0)</f>
        <v>0</v>
      </c>
      <c r="G44" s="94">
        <f>TOTAL!G44</f>
        <v>85.89</v>
      </c>
      <c r="H44" s="86"/>
      <c r="I44" s="184"/>
      <c r="K44" s="5"/>
    </row>
    <row r="45" spans="2:11" ht="28.5" x14ac:dyDescent="0.2">
      <c r="B45" s="181" t="s">
        <v>214</v>
      </c>
      <c r="C45" s="221" t="s">
        <v>194</v>
      </c>
      <c r="D45" s="189">
        <f>TOTAL!D45</f>
        <v>68333</v>
      </c>
      <c r="E45" s="222" t="s">
        <v>16</v>
      </c>
      <c r="F45" s="168">
        <v>0</v>
      </c>
      <c r="G45" s="108">
        <f>TOTAL!G45</f>
        <v>42.69</v>
      </c>
      <c r="H45" s="86"/>
      <c r="I45" s="191"/>
      <c r="K45" s="5"/>
    </row>
    <row r="46" spans="2:11" ht="15" x14ac:dyDescent="0.2">
      <c r="B46" s="278" t="s">
        <v>273</v>
      </c>
      <c r="C46" s="277" t="s">
        <v>272</v>
      </c>
      <c r="D46" s="189"/>
      <c r="E46" s="188"/>
      <c r="F46" s="108"/>
      <c r="G46" s="108"/>
      <c r="H46" s="171"/>
      <c r="I46" s="280"/>
      <c r="K46" s="5"/>
    </row>
    <row r="47" spans="2:11" ht="28.5" x14ac:dyDescent="0.2">
      <c r="B47" s="59" t="s">
        <v>275</v>
      </c>
      <c r="C47" s="166" t="s">
        <v>274</v>
      </c>
      <c r="D47" s="189" t="str">
        <f>TOTAL!D47</f>
        <v>PLEO 592046</v>
      </c>
      <c r="E47" s="188" t="s">
        <v>16</v>
      </c>
      <c r="F47" s="108">
        <v>400</v>
      </c>
      <c r="G47" s="94">
        <f>TOTAL!G47</f>
        <v>171.72</v>
      </c>
      <c r="H47" s="171"/>
      <c r="I47" s="191"/>
      <c r="K47" s="5"/>
    </row>
    <row r="48" spans="2:11" ht="15" thickBot="1" x14ac:dyDescent="0.25">
      <c r="B48" s="220" t="s">
        <v>290</v>
      </c>
      <c r="C48" s="300" t="s">
        <v>291</v>
      </c>
      <c r="D48" s="189" t="str">
        <f>TOTAL!D48</f>
        <v>PLEO 22142+522140</v>
      </c>
      <c r="E48" s="301" t="s">
        <v>17</v>
      </c>
      <c r="F48" s="168">
        <v>0</v>
      </c>
      <c r="G48" s="168">
        <f>TOTAL!G48</f>
        <v>9.0299999999999994</v>
      </c>
      <c r="H48" s="169"/>
      <c r="I48" s="282"/>
      <c r="K48" s="5"/>
    </row>
    <row r="49" spans="2:11" ht="15.75" thickBot="1" x14ac:dyDescent="0.3">
      <c r="B49" s="501" t="s">
        <v>60</v>
      </c>
      <c r="C49" s="502"/>
      <c r="D49" s="502"/>
      <c r="E49" s="502"/>
      <c r="F49" s="502"/>
      <c r="G49" s="502"/>
      <c r="H49" s="503"/>
      <c r="I49" s="299">
        <f>SUM(I21:I48)</f>
        <v>0</v>
      </c>
      <c r="J49" s="6"/>
      <c r="K49" s="5"/>
    </row>
    <row r="50" spans="2:11" ht="15.75" thickBot="1" x14ac:dyDescent="0.3">
      <c r="B50" s="78" t="s">
        <v>31</v>
      </c>
      <c r="C50" s="79" t="s">
        <v>61</v>
      </c>
      <c r="D50" s="79"/>
      <c r="E50" s="79"/>
      <c r="F50" s="79"/>
      <c r="G50" s="79"/>
      <c r="H50" s="79"/>
      <c r="I50" s="80"/>
      <c r="K50" s="5"/>
    </row>
    <row r="51" spans="2:11" ht="15" x14ac:dyDescent="0.25">
      <c r="B51" s="69" t="s">
        <v>32</v>
      </c>
      <c r="C51" s="495" t="s">
        <v>116</v>
      </c>
      <c r="D51" s="496"/>
      <c r="E51" s="496"/>
      <c r="F51" s="496"/>
      <c r="G51" s="496"/>
      <c r="H51" s="496"/>
      <c r="I51" s="497"/>
      <c r="K51" s="5"/>
    </row>
    <row r="52" spans="2:11" ht="14.25" x14ac:dyDescent="0.2">
      <c r="B52" s="70" t="s">
        <v>62</v>
      </c>
      <c r="C52" s="84" t="s">
        <v>117</v>
      </c>
      <c r="D52" s="146">
        <f>TOTAL!D52</f>
        <v>85323</v>
      </c>
      <c r="E52" s="130" t="s">
        <v>17</v>
      </c>
      <c r="F52" s="94">
        <f>F86</f>
        <v>545</v>
      </c>
      <c r="G52" s="94">
        <f>TOTAL!G52</f>
        <v>1.88</v>
      </c>
      <c r="H52" s="86"/>
      <c r="I52" s="77"/>
      <c r="K52" s="5"/>
    </row>
    <row r="53" spans="2:11" ht="15" x14ac:dyDescent="0.25">
      <c r="B53" s="41" t="s">
        <v>33</v>
      </c>
      <c r="C53" s="42" t="s">
        <v>21</v>
      </c>
      <c r="D53" s="146"/>
      <c r="E53" s="155"/>
      <c r="F53" s="215"/>
      <c r="G53" s="94"/>
      <c r="H53" s="177"/>
      <c r="I53" s="176"/>
      <c r="K53" s="5"/>
    </row>
    <row r="54" spans="2:11" ht="14.25" x14ac:dyDescent="0.2">
      <c r="B54" s="34" t="s">
        <v>64</v>
      </c>
      <c r="C54" s="84" t="s">
        <v>23</v>
      </c>
      <c r="D54" s="146">
        <f>TOTAL!D54</f>
        <v>90085</v>
      </c>
      <c r="E54" s="130" t="s">
        <v>29</v>
      </c>
      <c r="F54" s="94">
        <v>2070</v>
      </c>
      <c r="G54" s="94">
        <f>TOTAL!G54</f>
        <v>7.09</v>
      </c>
      <c r="H54" s="86"/>
      <c r="I54" s="77"/>
      <c r="K54" s="5"/>
    </row>
    <row r="55" spans="2:11" ht="15" x14ac:dyDescent="0.25">
      <c r="B55" s="43" t="s">
        <v>65</v>
      </c>
      <c r="C55" s="38" t="s">
        <v>63</v>
      </c>
      <c r="D55" s="146"/>
      <c r="E55" s="155"/>
      <c r="F55" s="174"/>
      <c r="G55" s="94"/>
      <c r="H55" s="177"/>
      <c r="I55" s="176"/>
      <c r="K55" s="5"/>
    </row>
    <row r="56" spans="2:11" ht="14.25" x14ac:dyDescent="0.2">
      <c r="B56" s="34" t="s">
        <v>67</v>
      </c>
      <c r="C56" s="84" t="s">
        <v>24</v>
      </c>
      <c r="D56" s="146" t="str">
        <f>TOTAL!D56</f>
        <v>73877/002</v>
      </c>
      <c r="E56" s="208" t="s">
        <v>16</v>
      </c>
      <c r="F56" s="94">
        <v>470</v>
      </c>
      <c r="G56" s="94">
        <f>TOTAL!G56</f>
        <v>36.85</v>
      </c>
      <c r="H56" s="86"/>
      <c r="I56" s="77"/>
      <c r="K56" s="5"/>
    </row>
    <row r="57" spans="2:11" ht="15" x14ac:dyDescent="0.25">
      <c r="B57" s="43" t="s">
        <v>68</v>
      </c>
      <c r="C57" s="38" t="s">
        <v>66</v>
      </c>
      <c r="D57" s="146"/>
      <c r="E57" s="155"/>
      <c r="F57" s="174"/>
      <c r="G57" s="94"/>
      <c r="H57" s="175"/>
      <c r="I57" s="176"/>
      <c r="K57" s="5"/>
    </row>
    <row r="58" spans="2:11" ht="14.25" x14ac:dyDescent="0.2">
      <c r="B58" s="34" t="s">
        <v>70</v>
      </c>
      <c r="C58" s="84" t="s">
        <v>25</v>
      </c>
      <c r="D58" s="146">
        <f>TOTAL!D58</f>
        <v>93379</v>
      </c>
      <c r="E58" s="130" t="s">
        <v>29</v>
      </c>
      <c r="F58" s="94">
        <f>ROUNDUP((F54-(F63*0.41+F64*0.41+F65*0.65+F66*0.65+F67*1+F68*1.58+F69*1.69)),0)</f>
        <v>1765</v>
      </c>
      <c r="G58" s="94">
        <f>TOTAL!G58</f>
        <v>12.77</v>
      </c>
      <c r="H58" s="86"/>
      <c r="I58" s="77"/>
      <c r="K58" s="5"/>
    </row>
    <row r="59" spans="2:11" ht="28.5" x14ac:dyDescent="0.2">
      <c r="B59" s="59" t="s">
        <v>118</v>
      </c>
      <c r="C59" s="92" t="s">
        <v>171</v>
      </c>
      <c r="D59" s="146">
        <f>TOTAL!D59</f>
        <v>79482</v>
      </c>
      <c r="E59" s="189" t="s">
        <v>29</v>
      </c>
      <c r="F59" s="94">
        <f>ROUNDUP((F58*0.5),0)</f>
        <v>883</v>
      </c>
      <c r="G59" s="94">
        <f>TOTAL!G59</f>
        <v>63.6</v>
      </c>
      <c r="H59" s="86"/>
      <c r="I59" s="77"/>
      <c r="K59" s="5"/>
    </row>
    <row r="60" spans="2:11" ht="15" x14ac:dyDescent="0.25">
      <c r="B60" s="43" t="s">
        <v>71</v>
      </c>
      <c r="C60" s="38" t="s">
        <v>69</v>
      </c>
      <c r="D60" s="146"/>
      <c r="E60" s="155"/>
      <c r="F60" s="174"/>
      <c r="G60" s="94"/>
      <c r="H60" s="177"/>
      <c r="I60" s="176"/>
      <c r="K60" s="5"/>
    </row>
    <row r="61" spans="2:11" ht="16.5" customHeight="1" x14ac:dyDescent="0.2">
      <c r="B61" s="59" t="s">
        <v>72</v>
      </c>
      <c r="C61" s="92" t="s">
        <v>93</v>
      </c>
      <c r="D61" s="146">
        <f>TOTAL!D61</f>
        <v>95875</v>
      </c>
      <c r="E61" s="189" t="s">
        <v>91</v>
      </c>
      <c r="F61" s="94">
        <f>ROUNDUP(((F54-F58)*5.8),0)</f>
        <v>1769</v>
      </c>
      <c r="G61" s="94">
        <f>TOTAL!G61</f>
        <v>1.07</v>
      </c>
      <c r="H61" s="86"/>
      <c r="I61" s="77"/>
      <c r="K61" s="218"/>
    </row>
    <row r="62" spans="2:11" ht="15" x14ac:dyDescent="0.25">
      <c r="B62" s="43" t="s">
        <v>73</v>
      </c>
      <c r="C62" s="38" t="s">
        <v>74</v>
      </c>
      <c r="D62" s="146"/>
      <c r="E62" s="155"/>
      <c r="F62" s="215"/>
      <c r="G62" s="94"/>
      <c r="H62" s="175"/>
      <c r="I62" s="178"/>
      <c r="K62" s="5"/>
    </row>
    <row r="63" spans="2:11" ht="15" x14ac:dyDescent="0.2">
      <c r="B63" s="34" t="s">
        <v>75</v>
      </c>
      <c r="C63" s="84" t="s">
        <v>140</v>
      </c>
      <c r="D63" s="146" t="str">
        <f>TOTAL!D63</f>
        <v>92852+INS13159</v>
      </c>
      <c r="E63" s="130" t="s">
        <v>17</v>
      </c>
      <c r="F63" s="94">
        <v>79</v>
      </c>
      <c r="G63" s="94">
        <f>TOTAL!G63</f>
        <v>78.22</v>
      </c>
      <c r="H63" s="86"/>
      <c r="I63" s="77"/>
      <c r="K63" s="5"/>
    </row>
    <row r="64" spans="2:11" ht="15" x14ac:dyDescent="0.2">
      <c r="B64" s="34" t="s">
        <v>76</v>
      </c>
      <c r="C64" s="84" t="s">
        <v>97</v>
      </c>
      <c r="D64" s="146">
        <f>TOTAL!D64</f>
        <v>92835</v>
      </c>
      <c r="E64" s="130" t="s">
        <v>17</v>
      </c>
      <c r="F64" s="94">
        <v>125</v>
      </c>
      <c r="G64" s="94">
        <f>TOTAL!G64</f>
        <v>164.96</v>
      </c>
      <c r="H64" s="86"/>
      <c r="I64" s="77"/>
      <c r="K64" s="5"/>
    </row>
    <row r="65" spans="2:11" ht="15" x14ac:dyDescent="0.2">
      <c r="B65" s="34" t="s">
        <v>123</v>
      </c>
      <c r="C65" s="84" t="s">
        <v>121</v>
      </c>
      <c r="D65" s="146" t="str">
        <f>TOTAL!D65</f>
        <v>92856+INS13173</v>
      </c>
      <c r="E65" s="130" t="s">
        <v>17</v>
      </c>
      <c r="F65" s="94">
        <v>328</v>
      </c>
      <c r="G65" s="94">
        <f>TOTAL!G65</f>
        <v>138.88</v>
      </c>
      <c r="H65" s="86"/>
      <c r="I65" s="77"/>
      <c r="K65" s="164"/>
    </row>
    <row r="66" spans="2:11" ht="15" x14ac:dyDescent="0.2">
      <c r="B66" s="34" t="s">
        <v>139</v>
      </c>
      <c r="C66" s="84" t="s">
        <v>98</v>
      </c>
      <c r="D66" s="146">
        <f>TOTAL!D66</f>
        <v>92839</v>
      </c>
      <c r="E66" s="130" t="s">
        <v>17</v>
      </c>
      <c r="F66" s="94">
        <v>13</v>
      </c>
      <c r="G66" s="94">
        <f>TOTAL!G66</f>
        <v>274.54000000000002</v>
      </c>
      <c r="H66" s="86"/>
      <c r="I66" s="77"/>
      <c r="K66" s="164"/>
    </row>
    <row r="67" spans="2:11" ht="15" x14ac:dyDescent="0.2">
      <c r="B67" s="34" t="s">
        <v>174</v>
      </c>
      <c r="C67" s="84" t="s">
        <v>177</v>
      </c>
      <c r="D67" s="146" t="str">
        <f>TOTAL!D67</f>
        <v>92860+INS7773</v>
      </c>
      <c r="E67" s="130" t="s">
        <v>17</v>
      </c>
      <c r="F67" s="108">
        <v>0</v>
      </c>
      <c r="G67" s="94">
        <f>TOTAL!G67</f>
        <v>340.51</v>
      </c>
      <c r="H67" s="86"/>
      <c r="I67" s="77"/>
      <c r="K67" s="164"/>
    </row>
    <row r="68" spans="2:11" ht="15" x14ac:dyDescent="0.2">
      <c r="B68" s="34" t="s">
        <v>175</v>
      </c>
      <c r="C68" s="84" t="s">
        <v>178</v>
      </c>
      <c r="D68" s="146">
        <f>TOTAL!D68</f>
        <v>92847</v>
      </c>
      <c r="E68" s="130" t="s">
        <v>17</v>
      </c>
      <c r="F68" s="108">
        <v>0</v>
      </c>
      <c r="G68" s="94">
        <f>TOTAL!G68</f>
        <v>553.1</v>
      </c>
      <c r="H68" s="86"/>
      <c r="I68" s="77"/>
      <c r="K68" s="164"/>
    </row>
    <row r="69" spans="2:11" ht="14.25" x14ac:dyDescent="0.2">
      <c r="B69" s="34" t="s">
        <v>176</v>
      </c>
      <c r="C69" s="84" t="s">
        <v>179</v>
      </c>
      <c r="D69" s="146" t="str">
        <f>TOTAL!D69</f>
        <v>PLEO 305</v>
      </c>
      <c r="E69" s="130" t="s">
        <v>17</v>
      </c>
      <c r="F69" s="108">
        <v>0</v>
      </c>
      <c r="G69" s="94">
        <f>TOTAL!G69</f>
        <v>1733.16</v>
      </c>
      <c r="H69" s="86"/>
      <c r="I69" s="77"/>
      <c r="K69" s="164"/>
    </row>
    <row r="70" spans="2:11" ht="15" x14ac:dyDescent="0.25">
      <c r="B70" s="43" t="s">
        <v>77</v>
      </c>
      <c r="C70" s="38" t="s">
        <v>144</v>
      </c>
      <c r="D70" s="146"/>
      <c r="E70" s="155"/>
      <c r="F70" s="174"/>
      <c r="G70" s="94"/>
      <c r="H70" s="175"/>
      <c r="I70" s="178"/>
      <c r="K70" s="5"/>
    </row>
    <row r="71" spans="2:11" ht="14.25" x14ac:dyDescent="0.2">
      <c r="B71" s="34" t="s">
        <v>78</v>
      </c>
      <c r="C71" s="84" t="s">
        <v>145</v>
      </c>
      <c r="D71" s="146" t="str">
        <f>TOTAL!D71</f>
        <v>PLEO 340</v>
      </c>
      <c r="E71" s="130" t="s">
        <v>30</v>
      </c>
      <c r="F71" s="94">
        <v>12</v>
      </c>
      <c r="G71" s="94">
        <f>TOTAL!G71</f>
        <v>1389.87</v>
      </c>
      <c r="H71" s="86"/>
      <c r="I71" s="77"/>
      <c r="K71" s="5"/>
    </row>
    <row r="72" spans="2:11" ht="14.25" x14ac:dyDescent="0.2">
      <c r="B72" s="34" t="s">
        <v>79</v>
      </c>
      <c r="C72" s="84" t="s">
        <v>146</v>
      </c>
      <c r="D72" s="146" t="str">
        <f>TOTAL!D72</f>
        <v>PLEO 341</v>
      </c>
      <c r="E72" s="130" t="s">
        <v>30</v>
      </c>
      <c r="F72" s="94">
        <v>10</v>
      </c>
      <c r="G72" s="94">
        <f>TOTAL!G72</f>
        <v>1822.45</v>
      </c>
      <c r="H72" s="86"/>
      <c r="I72" s="77"/>
      <c r="K72" s="5"/>
    </row>
    <row r="73" spans="2:11" ht="14.25" x14ac:dyDescent="0.2">
      <c r="B73" s="34" t="s">
        <v>80</v>
      </c>
      <c r="C73" s="84" t="s">
        <v>182</v>
      </c>
      <c r="D73" s="146" t="str">
        <f>TOTAL!D73</f>
        <v>PLEO 328</v>
      </c>
      <c r="E73" s="130" t="s">
        <v>30</v>
      </c>
      <c r="F73" s="94">
        <v>0</v>
      </c>
      <c r="G73" s="94">
        <f>TOTAL!G73</f>
        <v>3751.02</v>
      </c>
      <c r="H73" s="86"/>
      <c r="I73" s="77"/>
      <c r="K73" s="5"/>
    </row>
    <row r="74" spans="2:11" ht="14.25" x14ac:dyDescent="0.2">
      <c r="B74" s="34" t="s">
        <v>81</v>
      </c>
      <c r="C74" s="84" t="s">
        <v>236</v>
      </c>
      <c r="D74" s="146" t="str">
        <f>TOTAL!D74</f>
        <v>PLEO 329</v>
      </c>
      <c r="E74" s="130" t="s">
        <v>30</v>
      </c>
      <c r="F74" s="94">
        <v>0</v>
      </c>
      <c r="G74" s="94">
        <f>TOTAL!G74</f>
        <v>4292.42</v>
      </c>
      <c r="H74" s="86"/>
      <c r="I74" s="77"/>
      <c r="K74" s="5"/>
    </row>
    <row r="75" spans="2:11" ht="14.25" x14ac:dyDescent="0.2">
      <c r="B75" s="34" t="s">
        <v>141</v>
      </c>
      <c r="C75" s="84" t="s">
        <v>208</v>
      </c>
      <c r="D75" s="146" t="str">
        <f>TOTAL!D75</f>
        <v>PLEO 323</v>
      </c>
      <c r="E75" s="130" t="s">
        <v>30</v>
      </c>
      <c r="F75" s="94">
        <v>0</v>
      </c>
      <c r="G75" s="94">
        <f>TOTAL!G75</f>
        <v>5152.4399999999996</v>
      </c>
      <c r="H75" s="86"/>
      <c r="I75" s="77"/>
      <c r="K75" s="5"/>
    </row>
    <row r="76" spans="2:11" ht="14.25" x14ac:dyDescent="0.2">
      <c r="B76" s="210" t="s">
        <v>142</v>
      </c>
      <c r="C76" s="186" t="s">
        <v>206</v>
      </c>
      <c r="D76" s="146" t="str">
        <f>TOTAL!D76</f>
        <v>PLEO 308</v>
      </c>
      <c r="E76" s="85" t="s">
        <v>30</v>
      </c>
      <c r="F76" s="94">
        <v>0</v>
      </c>
      <c r="G76" s="94">
        <f>TOTAL!G76</f>
        <v>4144.2</v>
      </c>
      <c r="H76" s="86"/>
      <c r="I76" s="77"/>
      <c r="K76" s="5"/>
    </row>
    <row r="77" spans="2:11" ht="14.25" x14ac:dyDescent="0.2">
      <c r="B77" s="34" t="s">
        <v>143</v>
      </c>
      <c r="C77" s="186" t="s">
        <v>235</v>
      </c>
      <c r="D77" s="146" t="str">
        <f>TOTAL!D77</f>
        <v>PLEO 309</v>
      </c>
      <c r="E77" s="85" t="s">
        <v>30</v>
      </c>
      <c r="F77" s="94">
        <v>0</v>
      </c>
      <c r="G77" s="94">
        <f>TOTAL!G77</f>
        <v>9191.25</v>
      </c>
      <c r="H77" s="86"/>
      <c r="I77" s="77"/>
      <c r="K77" s="5"/>
    </row>
    <row r="78" spans="2:11" ht="15" x14ac:dyDescent="0.2">
      <c r="B78" s="210" t="s">
        <v>185</v>
      </c>
      <c r="C78" s="84" t="s">
        <v>280</v>
      </c>
      <c r="D78" s="146" t="str">
        <f>TOTAL!D78</f>
        <v>PLEO 302</v>
      </c>
      <c r="E78" s="85" t="s">
        <v>30</v>
      </c>
      <c r="F78" s="94">
        <v>0</v>
      </c>
      <c r="G78" s="94">
        <f>TOTAL!G78</f>
        <v>1413.36</v>
      </c>
      <c r="H78" s="86"/>
      <c r="I78" s="77"/>
      <c r="K78" s="5"/>
    </row>
    <row r="79" spans="2:11" ht="15" x14ac:dyDescent="0.2">
      <c r="B79" s="210" t="s">
        <v>234</v>
      </c>
      <c r="C79" s="84" t="s">
        <v>183</v>
      </c>
      <c r="D79" s="146" t="str">
        <f>TOTAL!D79</f>
        <v>PLEO 298</v>
      </c>
      <c r="E79" s="130" t="s">
        <v>30</v>
      </c>
      <c r="F79" s="216">
        <v>0</v>
      </c>
      <c r="G79" s="94">
        <f>TOTAL!G79</f>
        <v>2295.85</v>
      </c>
      <c r="H79" s="86"/>
      <c r="I79" s="77"/>
      <c r="K79" s="5"/>
    </row>
    <row r="80" spans="2:11" ht="14.25" x14ac:dyDescent="0.2">
      <c r="B80" s="210" t="s">
        <v>340</v>
      </c>
      <c r="C80" s="84" t="s">
        <v>341</v>
      </c>
      <c r="D80" s="146" t="str">
        <f>TOTAL!D80</f>
        <v>PLEO 312</v>
      </c>
      <c r="E80" s="130" t="s">
        <v>30</v>
      </c>
      <c r="F80" s="217">
        <v>0</v>
      </c>
      <c r="G80" s="94">
        <f>TOTAL!G80</f>
        <v>3670.78</v>
      </c>
      <c r="H80" s="86"/>
      <c r="I80" s="77"/>
      <c r="K80" s="5"/>
    </row>
    <row r="81" spans="2:11" ht="15" x14ac:dyDescent="0.25">
      <c r="B81" s="43" t="s">
        <v>82</v>
      </c>
      <c r="C81" s="38" t="s">
        <v>197</v>
      </c>
      <c r="D81" s="146"/>
      <c r="E81" s="205"/>
      <c r="F81" s="217"/>
      <c r="G81" s="94"/>
      <c r="H81" s="175"/>
      <c r="I81" s="176"/>
      <c r="K81" s="5"/>
    </row>
    <row r="82" spans="2:11" ht="14.25" x14ac:dyDescent="0.2">
      <c r="B82" s="34" t="s">
        <v>84</v>
      </c>
      <c r="C82" s="110" t="s">
        <v>198</v>
      </c>
      <c r="D82" s="146" t="str">
        <f>TOTAL!D82</f>
        <v>73817/001</v>
      </c>
      <c r="E82" s="130" t="s">
        <v>29</v>
      </c>
      <c r="F82" s="216">
        <v>20</v>
      </c>
      <c r="G82" s="94">
        <f>TOTAL!G82</f>
        <v>69.540000000000006</v>
      </c>
      <c r="H82" s="86"/>
      <c r="I82" s="77"/>
      <c r="K82" s="5"/>
    </row>
    <row r="83" spans="2:11" ht="14.25" x14ac:dyDescent="0.2">
      <c r="B83" s="34" t="s">
        <v>94</v>
      </c>
      <c r="C83" s="235" t="s">
        <v>218</v>
      </c>
      <c r="D83" s="146">
        <f>TOTAL!D83</f>
        <v>83356</v>
      </c>
      <c r="E83" s="68" t="s">
        <v>91</v>
      </c>
      <c r="F83" s="217">
        <f>ROUNDUP((F82*78),0)</f>
        <v>1560</v>
      </c>
      <c r="G83" s="94">
        <f>TOTAL!G83</f>
        <v>0.75</v>
      </c>
      <c r="H83" s="86"/>
      <c r="I83" s="77"/>
      <c r="K83" s="218"/>
    </row>
    <row r="84" spans="2:11" ht="15" x14ac:dyDescent="0.25">
      <c r="B84" s="43" t="s">
        <v>189</v>
      </c>
      <c r="C84" s="38" t="s">
        <v>83</v>
      </c>
      <c r="D84" s="146"/>
      <c r="E84" s="155"/>
      <c r="F84" s="174"/>
      <c r="G84" s="94"/>
      <c r="H84" s="175"/>
      <c r="I84" s="176"/>
      <c r="K84" s="5"/>
    </row>
    <row r="85" spans="2:11" ht="14.25" x14ac:dyDescent="0.2">
      <c r="B85" s="34" t="s">
        <v>190</v>
      </c>
      <c r="C85" s="110" t="s">
        <v>90</v>
      </c>
      <c r="D85" s="146" t="str">
        <f>TOTAL!D85</f>
        <v>PLEO 000290</v>
      </c>
      <c r="E85" s="67" t="s">
        <v>2</v>
      </c>
      <c r="F85" s="94">
        <f>SUM(F71:F80)</f>
        <v>22</v>
      </c>
      <c r="G85" s="94">
        <f>TOTAL!G85</f>
        <v>269.89</v>
      </c>
      <c r="H85" s="86"/>
      <c r="I85" s="77"/>
      <c r="K85" s="5"/>
    </row>
    <row r="86" spans="2:11" ht="14.25" x14ac:dyDescent="0.2">
      <c r="B86" s="34" t="s">
        <v>191</v>
      </c>
      <c r="C86" s="111" t="s">
        <v>87</v>
      </c>
      <c r="D86" s="146" t="str">
        <f>TOTAL!D86</f>
        <v>PLEO 000289</v>
      </c>
      <c r="E86" s="68" t="s">
        <v>17</v>
      </c>
      <c r="F86" s="94">
        <f>SUM(F63:F69)</f>
        <v>545</v>
      </c>
      <c r="G86" s="94">
        <f>TOTAL!G86</f>
        <v>31.75</v>
      </c>
      <c r="H86" s="86"/>
      <c r="I86" s="77"/>
      <c r="K86" s="5"/>
    </row>
    <row r="87" spans="2:11" ht="15" customHeight="1" thickBot="1" x14ac:dyDescent="0.3">
      <c r="B87" s="492" t="s">
        <v>85</v>
      </c>
      <c r="C87" s="493"/>
      <c r="D87" s="509"/>
      <c r="E87" s="493"/>
      <c r="F87" s="493"/>
      <c r="G87" s="493"/>
      <c r="H87" s="494"/>
      <c r="I87" s="72">
        <f>SUM(I52:I86)</f>
        <v>0</v>
      </c>
      <c r="K87" s="5"/>
    </row>
    <row r="88" spans="2:11" ht="15" customHeight="1" thickBot="1" x14ac:dyDescent="0.3">
      <c r="B88" s="179" t="s">
        <v>99</v>
      </c>
      <c r="C88" s="180" t="s">
        <v>147</v>
      </c>
      <c r="D88" s="81"/>
      <c r="E88" s="81"/>
      <c r="F88" s="81"/>
      <c r="G88" s="81"/>
      <c r="H88" s="81"/>
      <c r="I88" s="82"/>
      <c r="K88" s="5"/>
    </row>
    <row r="89" spans="2:11" ht="15" customHeight="1" x14ac:dyDescent="0.2">
      <c r="B89" s="182" t="s">
        <v>100</v>
      </c>
      <c r="C89" s="201" t="s">
        <v>161</v>
      </c>
      <c r="D89" s="308">
        <f>TOTAL!D89</f>
        <v>78472</v>
      </c>
      <c r="E89" s="211" t="s">
        <v>16</v>
      </c>
      <c r="F89" s="192">
        <f>F92</f>
        <v>1415</v>
      </c>
      <c r="G89" s="296">
        <f>TOTAL!G89</f>
        <v>0.34</v>
      </c>
      <c r="H89" s="192"/>
      <c r="I89" s="183"/>
      <c r="K89" s="5"/>
    </row>
    <row r="90" spans="2:11" ht="15" customHeight="1" x14ac:dyDescent="0.2">
      <c r="B90" s="44" t="s">
        <v>148</v>
      </c>
      <c r="C90" s="194" t="s">
        <v>56</v>
      </c>
      <c r="D90" s="189">
        <f>TOTAL!D90</f>
        <v>72961</v>
      </c>
      <c r="E90" s="195" t="s">
        <v>16</v>
      </c>
      <c r="F90" s="288">
        <f>F92</f>
        <v>1415</v>
      </c>
      <c r="G90" s="108">
        <f>TOTAL!G90</f>
        <v>1.22</v>
      </c>
      <c r="H90" s="196"/>
      <c r="I90" s="33"/>
      <c r="K90" s="5"/>
    </row>
    <row r="91" spans="2:11" ht="15" customHeight="1" x14ac:dyDescent="0.2">
      <c r="B91" s="44" t="s">
        <v>149</v>
      </c>
      <c r="C91" s="186" t="s">
        <v>192</v>
      </c>
      <c r="D91" s="189">
        <f>TOTAL!D91</f>
        <v>83668</v>
      </c>
      <c r="E91" s="187" t="s">
        <v>29</v>
      </c>
      <c r="F91" s="193">
        <f>ROUNDUP((F92*0.05),0)</f>
        <v>71</v>
      </c>
      <c r="G91" s="108">
        <f>TOTAL!G91</f>
        <v>85.89</v>
      </c>
      <c r="H91" s="36"/>
      <c r="I91" s="184"/>
      <c r="K91" s="5"/>
    </row>
    <row r="92" spans="2:11" ht="30" customHeight="1" x14ac:dyDescent="0.2">
      <c r="B92" s="181" t="s">
        <v>308</v>
      </c>
      <c r="C92" s="166" t="s">
        <v>193</v>
      </c>
      <c r="D92" s="309">
        <f>TOTAL!D92</f>
        <v>68333</v>
      </c>
      <c r="E92" s="188" t="s">
        <v>16</v>
      </c>
      <c r="F92" s="219">
        <v>1415</v>
      </c>
      <c r="G92" s="94">
        <f>TOTAL!G92</f>
        <v>42.69</v>
      </c>
      <c r="H92" s="190"/>
      <c r="I92" s="191"/>
      <c r="K92" s="5"/>
    </row>
    <row r="93" spans="2:11" ht="15" customHeight="1" thickBot="1" x14ac:dyDescent="0.3">
      <c r="B93" s="492" t="s">
        <v>150</v>
      </c>
      <c r="C93" s="493"/>
      <c r="D93" s="493"/>
      <c r="E93" s="493"/>
      <c r="F93" s="493"/>
      <c r="G93" s="493"/>
      <c r="H93" s="494"/>
      <c r="I93" s="37">
        <f>SUM(I89:I92)</f>
        <v>0</v>
      </c>
      <c r="K93" s="5"/>
    </row>
    <row r="94" spans="2:11" ht="15" customHeight="1" thickBot="1" x14ac:dyDescent="0.3">
      <c r="B94" s="179" t="s">
        <v>195</v>
      </c>
      <c r="C94" s="180" t="s">
        <v>241</v>
      </c>
      <c r="D94" s="81"/>
      <c r="E94" s="81"/>
      <c r="F94" s="81"/>
      <c r="G94" s="81"/>
      <c r="H94" s="81"/>
      <c r="I94" s="82"/>
      <c r="K94" s="5"/>
    </row>
    <row r="95" spans="2:11" ht="15" customHeight="1" x14ac:dyDescent="0.2">
      <c r="B95" s="44" t="s">
        <v>196</v>
      </c>
      <c r="C95" s="186" t="s">
        <v>192</v>
      </c>
      <c r="D95" s="187">
        <f>TOTAL!D95</f>
        <v>83668</v>
      </c>
      <c r="E95" s="187" t="s">
        <v>29</v>
      </c>
      <c r="F95" s="298">
        <f>ROUNDUP((F96*0.05),0)</f>
        <v>3</v>
      </c>
      <c r="G95" s="189">
        <f>TOTAL!G95</f>
        <v>85.89</v>
      </c>
      <c r="H95" s="36"/>
      <c r="I95" s="184"/>
      <c r="K95" s="5"/>
    </row>
    <row r="96" spans="2:11" ht="28.5" customHeight="1" x14ac:dyDescent="0.2">
      <c r="B96" s="181" t="s">
        <v>246</v>
      </c>
      <c r="C96" s="166" t="s">
        <v>243</v>
      </c>
      <c r="D96" s="188">
        <f>TOTAL!D96</f>
        <v>68333</v>
      </c>
      <c r="E96" s="188" t="s">
        <v>16</v>
      </c>
      <c r="F96" s="298">
        <v>54</v>
      </c>
      <c r="G96" s="189">
        <f>TOTAL!G96</f>
        <v>42.69</v>
      </c>
      <c r="H96" s="190"/>
      <c r="I96" s="191"/>
      <c r="K96" s="5"/>
    </row>
    <row r="97" spans="2:11" ht="15" customHeight="1" x14ac:dyDescent="0.2">
      <c r="B97" s="181" t="s">
        <v>247</v>
      </c>
      <c r="C97" s="166" t="s">
        <v>302</v>
      </c>
      <c r="D97" s="187" t="str">
        <f>TOTAL!D97</f>
        <v>PLEO 326</v>
      </c>
      <c r="E97" s="188" t="s">
        <v>16</v>
      </c>
      <c r="F97" s="288">
        <v>201</v>
      </c>
      <c r="G97" s="189">
        <f>TOTAL!G97</f>
        <v>105.51</v>
      </c>
      <c r="H97" s="190"/>
      <c r="I97" s="191"/>
      <c r="K97" s="5"/>
    </row>
    <row r="98" spans="2:11" ht="15" customHeight="1" x14ac:dyDescent="0.2">
      <c r="B98" s="268" t="s">
        <v>248</v>
      </c>
      <c r="C98" s="166" t="s">
        <v>303</v>
      </c>
      <c r="D98" s="187" t="str">
        <f>TOTAL!D98</f>
        <v>PLEO 326</v>
      </c>
      <c r="E98" s="188" t="s">
        <v>16</v>
      </c>
      <c r="F98" s="193">
        <v>18</v>
      </c>
      <c r="G98" s="298">
        <f>TOTAL!G98</f>
        <v>105.51</v>
      </c>
      <c r="H98" s="36"/>
      <c r="I98" s="191"/>
      <c r="K98" s="5"/>
    </row>
    <row r="99" spans="2:11" ht="15" customHeight="1" thickBot="1" x14ac:dyDescent="0.3">
      <c r="B99" s="492" t="s">
        <v>244</v>
      </c>
      <c r="C99" s="493"/>
      <c r="D99" s="493"/>
      <c r="E99" s="493"/>
      <c r="F99" s="493"/>
      <c r="G99" s="493"/>
      <c r="H99" s="494"/>
      <c r="I99" s="37">
        <f>SUM(I95:I98)</f>
        <v>0</v>
      </c>
      <c r="K99" s="5"/>
    </row>
    <row r="100" spans="2:11" ht="15" customHeight="1" thickBot="1" x14ac:dyDescent="0.3">
      <c r="B100" s="179" t="s">
        <v>245</v>
      </c>
      <c r="C100" s="180" t="s">
        <v>251</v>
      </c>
      <c r="D100" s="81"/>
      <c r="E100" s="81"/>
      <c r="F100" s="81"/>
      <c r="G100" s="81"/>
      <c r="H100" s="81"/>
      <c r="I100" s="82"/>
      <c r="K100" s="5"/>
    </row>
    <row r="101" spans="2:11" ht="30" customHeight="1" x14ac:dyDescent="0.2">
      <c r="B101" s="271" t="s">
        <v>249</v>
      </c>
      <c r="C101" s="270" t="s">
        <v>311</v>
      </c>
      <c r="D101" s="273" t="str">
        <f>TOTAL!D101</f>
        <v>SICRO 5213414</v>
      </c>
      <c r="E101" s="188" t="s">
        <v>16</v>
      </c>
      <c r="F101" s="298">
        <v>1.5</v>
      </c>
      <c r="G101" s="219">
        <f>TOTAL!G101</f>
        <v>574.78</v>
      </c>
      <c r="H101" s="272"/>
      <c r="I101" s="33"/>
      <c r="K101" s="5"/>
    </row>
    <row r="102" spans="2:11" ht="45" customHeight="1" x14ac:dyDescent="0.2">
      <c r="B102" s="181" t="s">
        <v>250</v>
      </c>
      <c r="C102" s="270" t="s">
        <v>309</v>
      </c>
      <c r="D102" s="273" t="str">
        <f>TOTAL!D102</f>
        <v>SICRO 5213414</v>
      </c>
      <c r="E102" s="188" t="s">
        <v>16</v>
      </c>
      <c r="F102" s="298">
        <v>0</v>
      </c>
      <c r="G102" s="219">
        <f>TOTAL!G102</f>
        <v>574.78</v>
      </c>
      <c r="H102" s="272"/>
      <c r="I102" s="184"/>
      <c r="K102" s="5"/>
    </row>
    <row r="103" spans="2:11" ht="44.25" customHeight="1" x14ac:dyDescent="0.2">
      <c r="B103" s="181" t="s">
        <v>255</v>
      </c>
      <c r="C103" s="270" t="s">
        <v>310</v>
      </c>
      <c r="D103" s="273" t="str">
        <f>TOTAL!D103</f>
        <v>SICRO 5213414</v>
      </c>
      <c r="E103" s="188" t="s">
        <v>16</v>
      </c>
      <c r="F103" s="298">
        <v>0.5</v>
      </c>
      <c r="G103" s="219">
        <f>TOTAL!G103</f>
        <v>574.78</v>
      </c>
      <c r="H103" s="272"/>
      <c r="I103" s="191"/>
      <c r="K103" s="5"/>
    </row>
    <row r="104" spans="2:11" ht="34.5" customHeight="1" x14ac:dyDescent="0.2">
      <c r="B104" s="181" t="s">
        <v>256</v>
      </c>
      <c r="C104" s="270" t="s">
        <v>312</v>
      </c>
      <c r="D104" s="273" t="str">
        <f>TOTAL!D104</f>
        <v>SICRO 5213414</v>
      </c>
      <c r="E104" s="188" t="s">
        <v>16</v>
      </c>
      <c r="F104" s="298">
        <v>2.5</v>
      </c>
      <c r="G104" s="219">
        <f>TOTAL!G104</f>
        <v>574.78</v>
      </c>
      <c r="H104" s="272"/>
      <c r="I104" s="191"/>
      <c r="K104" s="5"/>
    </row>
    <row r="105" spans="2:11" ht="15" customHeight="1" x14ac:dyDescent="0.2">
      <c r="B105" s="181" t="s">
        <v>257</v>
      </c>
      <c r="C105" s="166" t="s">
        <v>253</v>
      </c>
      <c r="D105" s="273" t="str">
        <f>TOTAL!D105</f>
        <v>SICRO 5213414</v>
      </c>
      <c r="E105" s="130" t="s">
        <v>16</v>
      </c>
      <c r="F105" s="298">
        <v>2.5</v>
      </c>
      <c r="G105" s="219">
        <f>TOTAL!G105</f>
        <v>574.78</v>
      </c>
      <c r="H105" s="196"/>
      <c r="I105" s="191"/>
      <c r="K105" s="5"/>
    </row>
    <row r="106" spans="2:11" ht="15" customHeight="1" x14ac:dyDescent="0.2">
      <c r="B106" s="181" t="s">
        <v>263</v>
      </c>
      <c r="C106" s="166" t="s">
        <v>254</v>
      </c>
      <c r="D106" s="273" t="str">
        <f>TOTAL!D106</f>
        <v>SICRO 5216111</v>
      </c>
      <c r="E106" s="130" t="s">
        <v>30</v>
      </c>
      <c r="F106" s="193">
        <v>19</v>
      </c>
      <c r="G106" s="219">
        <f>TOTAL!G106</f>
        <v>92.78</v>
      </c>
      <c r="H106" s="196"/>
      <c r="I106" s="191"/>
      <c r="K106" s="5"/>
    </row>
    <row r="107" spans="2:11" ht="27.75" customHeight="1" x14ac:dyDescent="0.2">
      <c r="B107" s="181" t="s">
        <v>264</v>
      </c>
      <c r="C107" s="166" t="s">
        <v>258</v>
      </c>
      <c r="D107" s="273">
        <f>TOTAL!D107</f>
        <v>72947</v>
      </c>
      <c r="E107" s="188" t="s">
        <v>16</v>
      </c>
      <c r="F107" s="298">
        <v>24</v>
      </c>
      <c r="G107" s="219">
        <f>TOTAL!G107</f>
        <v>23.73</v>
      </c>
      <c r="H107" s="272"/>
      <c r="I107" s="191"/>
      <c r="K107" s="5"/>
    </row>
    <row r="108" spans="2:11" ht="27.75" customHeight="1" x14ac:dyDescent="0.2">
      <c r="B108" s="181" t="s">
        <v>265</v>
      </c>
      <c r="C108" s="166" t="s">
        <v>293</v>
      </c>
      <c r="D108" s="273">
        <f>TOTAL!D108</f>
        <v>72947</v>
      </c>
      <c r="E108" s="188" t="s">
        <v>16</v>
      </c>
      <c r="F108" s="298">
        <v>25</v>
      </c>
      <c r="G108" s="219">
        <f>TOTAL!G108</f>
        <v>23.73</v>
      </c>
      <c r="H108" s="272"/>
      <c r="I108" s="191"/>
      <c r="K108" s="5"/>
    </row>
    <row r="109" spans="2:11" ht="30.75" customHeight="1" x14ac:dyDescent="0.2">
      <c r="B109" s="181" t="s">
        <v>266</v>
      </c>
      <c r="C109" s="166" t="s">
        <v>260</v>
      </c>
      <c r="D109" s="273">
        <f>TOTAL!D109</f>
        <v>72947</v>
      </c>
      <c r="E109" s="188" t="s">
        <v>16</v>
      </c>
      <c r="F109" s="298">
        <v>0</v>
      </c>
      <c r="G109" s="219">
        <f>TOTAL!G109</f>
        <v>23.73</v>
      </c>
      <c r="H109" s="272"/>
      <c r="I109" s="191"/>
      <c r="K109" s="5"/>
    </row>
    <row r="110" spans="2:11" ht="30.75" customHeight="1" x14ac:dyDescent="0.2">
      <c r="B110" s="181" t="s">
        <v>267</v>
      </c>
      <c r="C110" s="166" t="s">
        <v>305</v>
      </c>
      <c r="D110" s="273">
        <f>TOTAL!D110</f>
        <v>72948</v>
      </c>
      <c r="E110" s="188" t="s">
        <v>16</v>
      </c>
      <c r="F110" s="298">
        <v>0</v>
      </c>
      <c r="G110" s="219">
        <f>TOTAL!G110</f>
        <v>23.73</v>
      </c>
      <c r="H110" s="272"/>
      <c r="I110" s="191"/>
      <c r="K110" s="5"/>
    </row>
    <row r="111" spans="2:11" ht="30.75" customHeight="1" x14ac:dyDescent="0.2">
      <c r="B111" s="181" t="s">
        <v>268</v>
      </c>
      <c r="C111" s="166" t="s">
        <v>300</v>
      </c>
      <c r="D111" s="273">
        <f>TOTAL!D111</f>
        <v>72947</v>
      </c>
      <c r="E111" s="188" t="s">
        <v>16</v>
      </c>
      <c r="F111" s="298">
        <v>0</v>
      </c>
      <c r="G111" s="219">
        <f>TOTAL!G111</f>
        <v>23.73</v>
      </c>
      <c r="H111" s="272"/>
      <c r="I111" s="191"/>
      <c r="K111" s="5"/>
    </row>
    <row r="112" spans="2:11" ht="28.5" customHeight="1" x14ac:dyDescent="0.2">
      <c r="B112" s="181" t="s">
        <v>269</v>
      </c>
      <c r="C112" s="166" t="s">
        <v>259</v>
      </c>
      <c r="D112" s="273">
        <f>TOTAL!D112</f>
        <v>72947</v>
      </c>
      <c r="E112" s="188" t="s">
        <v>16</v>
      </c>
      <c r="F112" s="298">
        <v>140</v>
      </c>
      <c r="G112" s="219">
        <f>TOTAL!G112</f>
        <v>23.73</v>
      </c>
      <c r="H112" s="272"/>
      <c r="I112" s="191"/>
      <c r="K112" s="5"/>
    </row>
    <row r="113" spans="2:11" ht="30" customHeight="1" x14ac:dyDescent="0.2">
      <c r="B113" s="181" t="s">
        <v>294</v>
      </c>
      <c r="C113" s="166" t="s">
        <v>261</v>
      </c>
      <c r="D113" s="273">
        <f>TOTAL!D113</f>
        <v>72947</v>
      </c>
      <c r="E113" s="188" t="s">
        <v>16</v>
      </c>
      <c r="F113" s="298">
        <v>20</v>
      </c>
      <c r="G113" s="219">
        <f>TOTAL!G113</f>
        <v>23.73</v>
      </c>
      <c r="H113" s="272"/>
      <c r="I113" s="191"/>
      <c r="K113" s="5"/>
    </row>
    <row r="114" spans="2:11" ht="30" customHeight="1" x14ac:dyDescent="0.2">
      <c r="B114" s="181" t="s">
        <v>298</v>
      </c>
      <c r="C114" s="166" t="s">
        <v>262</v>
      </c>
      <c r="D114" s="273">
        <f>TOTAL!D114</f>
        <v>72947</v>
      </c>
      <c r="E114" s="188" t="s">
        <v>16</v>
      </c>
      <c r="F114" s="298">
        <v>0</v>
      </c>
      <c r="G114" s="219">
        <f>TOTAL!G114</f>
        <v>23.73</v>
      </c>
      <c r="H114" s="272"/>
      <c r="I114" s="191"/>
      <c r="K114" s="5"/>
    </row>
    <row r="115" spans="2:11" ht="29.25" customHeight="1" x14ac:dyDescent="0.2">
      <c r="B115" s="181" t="s">
        <v>301</v>
      </c>
      <c r="C115" s="166" t="s">
        <v>270</v>
      </c>
      <c r="D115" s="273" t="str">
        <f>TOTAL!D115</f>
        <v>SICRO 5214000</v>
      </c>
      <c r="E115" s="188" t="s">
        <v>16</v>
      </c>
      <c r="F115" s="298">
        <v>0</v>
      </c>
      <c r="G115" s="219">
        <f>TOTAL!G115</f>
        <v>91.94</v>
      </c>
      <c r="H115" s="272"/>
      <c r="I115" s="191"/>
      <c r="K115" s="5"/>
    </row>
    <row r="116" spans="2:11" ht="28.5" customHeight="1" x14ac:dyDescent="0.2">
      <c r="B116" s="181" t="s">
        <v>304</v>
      </c>
      <c r="C116" s="166" t="s">
        <v>271</v>
      </c>
      <c r="D116" s="273" t="str">
        <f>TOTAL!D116</f>
        <v>SICRO 5214000</v>
      </c>
      <c r="E116" s="188" t="s">
        <v>16</v>
      </c>
      <c r="F116" s="298">
        <v>0</v>
      </c>
      <c r="G116" s="219">
        <f>TOTAL!G116</f>
        <v>91.94</v>
      </c>
      <c r="H116" s="272"/>
      <c r="I116" s="191"/>
      <c r="K116" s="5"/>
    </row>
    <row r="117" spans="2:11" ht="28.5" customHeight="1" x14ac:dyDescent="0.2">
      <c r="B117" s="181" t="s">
        <v>306</v>
      </c>
      <c r="C117" s="166" t="s">
        <v>299</v>
      </c>
      <c r="D117" s="273" t="str">
        <f>TOTAL!D117</f>
        <v>SICRO 5214000</v>
      </c>
      <c r="E117" s="188" t="s">
        <v>16</v>
      </c>
      <c r="F117" s="310">
        <v>10</v>
      </c>
      <c r="G117" s="219">
        <f>TOTAL!G117</f>
        <v>91.94</v>
      </c>
      <c r="H117" s="272"/>
      <c r="I117" s="191"/>
      <c r="K117" s="5"/>
    </row>
    <row r="118" spans="2:11" ht="28.5" customHeight="1" x14ac:dyDescent="0.2">
      <c r="B118" s="181" t="s">
        <v>307</v>
      </c>
      <c r="C118" s="312" t="s">
        <v>331</v>
      </c>
      <c r="D118" s="273" t="str">
        <f>TOTAL!D118</f>
        <v>SICRO 5213359</v>
      </c>
      <c r="E118" s="269" t="s">
        <v>30</v>
      </c>
      <c r="F118" s="298">
        <v>0</v>
      </c>
      <c r="G118" s="219">
        <f>TOTAL!G118</f>
        <v>13.19</v>
      </c>
      <c r="H118" s="272"/>
      <c r="I118" s="191"/>
      <c r="K118" s="5"/>
    </row>
    <row r="119" spans="2:11" ht="15" customHeight="1" thickBot="1" x14ac:dyDescent="0.3">
      <c r="B119" s="492" t="s">
        <v>252</v>
      </c>
      <c r="C119" s="493"/>
      <c r="D119" s="493"/>
      <c r="E119" s="493"/>
      <c r="F119" s="493"/>
      <c r="G119" s="493"/>
      <c r="H119" s="494"/>
      <c r="I119" s="37">
        <f>SUM(I101:I118)</f>
        <v>0</v>
      </c>
      <c r="K119" s="5"/>
    </row>
    <row r="120" spans="2:11" ht="15" customHeight="1" thickBot="1" x14ac:dyDescent="0.3">
      <c r="B120" s="179" t="s">
        <v>278</v>
      </c>
      <c r="C120" s="180" t="s">
        <v>347</v>
      </c>
      <c r="D120" s="81"/>
      <c r="E120" s="81"/>
      <c r="F120" s="81"/>
      <c r="G120" s="81"/>
      <c r="H120" s="81"/>
      <c r="I120" s="82"/>
      <c r="K120" s="5"/>
    </row>
    <row r="121" spans="2:11" ht="15" customHeight="1" x14ac:dyDescent="0.2">
      <c r="B121" s="44" t="s">
        <v>279</v>
      </c>
      <c r="C121" s="30" t="s">
        <v>345</v>
      </c>
      <c r="D121" s="233" t="s">
        <v>338</v>
      </c>
      <c r="E121" s="269" t="s">
        <v>30</v>
      </c>
      <c r="F121" s="94">
        <v>0</v>
      </c>
      <c r="G121" s="94">
        <f>TOTAL!G121</f>
        <v>2210</v>
      </c>
      <c r="H121" s="36"/>
      <c r="I121" s="33"/>
      <c r="K121" s="5"/>
    </row>
    <row r="122" spans="2:11" ht="15" customHeight="1" x14ac:dyDescent="0.2">
      <c r="B122" s="432" t="s">
        <v>343</v>
      </c>
      <c r="C122" s="30" t="s">
        <v>344</v>
      </c>
      <c r="D122" s="233" t="s">
        <v>338</v>
      </c>
      <c r="E122" s="269" t="s">
        <v>30</v>
      </c>
      <c r="F122" s="94">
        <v>0</v>
      </c>
      <c r="G122" s="94">
        <f>TOTAL!G122</f>
        <v>3460</v>
      </c>
      <c r="H122" s="36"/>
      <c r="I122" s="33"/>
      <c r="K122" s="5"/>
    </row>
    <row r="123" spans="2:11" ht="15" customHeight="1" thickBot="1" x14ac:dyDescent="0.3">
      <c r="B123" s="504" t="s">
        <v>346</v>
      </c>
      <c r="C123" s="505"/>
      <c r="D123" s="505"/>
      <c r="E123" s="505"/>
      <c r="F123" s="505"/>
      <c r="G123" s="505"/>
      <c r="H123" s="506"/>
      <c r="I123" s="40">
        <f>SUM(I121:I122)</f>
        <v>0</v>
      </c>
      <c r="K123" s="5"/>
    </row>
    <row r="124" spans="2:11" ht="15.75" thickBot="1" x14ac:dyDescent="0.3">
      <c r="B124" s="179" t="s">
        <v>313</v>
      </c>
      <c r="C124" s="180" t="s">
        <v>86</v>
      </c>
      <c r="D124" s="81"/>
      <c r="E124" s="81"/>
      <c r="F124" s="81"/>
      <c r="G124" s="81"/>
      <c r="H124" s="81"/>
      <c r="I124" s="82"/>
      <c r="J124" s="1"/>
      <c r="K124" s="5"/>
    </row>
    <row r="125" spans="2:11" ht="14.25" x14ac:dyDescent="0.2">
      <c r="B125" s="44" t="s">
        <v>314</v>
      </c>
      <c r="C125" s="30" t="s">
        <v>34</v>
      </c>
      <c r="D125" s="233" t="str">
        <f>TOTAL!D125</f>
        <v>PLEO 521017</v>
      </c>
      <c r="E125" s="31" t="s">
        <v>16</v>
      </c>
      <c r="F125" s="94">
        <f>F21</f>
        <v>5505</v>
      </c>
      <c r="G125" s="94">
        <f>TOTAL!G125</f>
        <v>0.9</v>
      </c>
      <c r="H125" s="36"/>
      <c r="I125" s="33"/>
      <c r="J125" s="1"/>
      <c r="K125" s="5"/>
    </row>
    <row r="126" spans="2:11" ht="15.75" thickBot="1" x14ac:dyDescent="0.3">
      <c r="B126" s="504" t="s">
        <v>88</v>
      </c>
      <c r="C126" s="505"/>
      <c r="D126" s="505"/>
      <c r="E126" s="505"/>
      <c r="F126" s="505"/>
      <c r="G126" s="505"/>
      <c r="H126" s="506"/>
      <c r="I126" s="40">
        <f>I125</f>
        <v>0</v>
      </c>
      <c r="J126" s="1"/>
      <c r="K126" s="1"/>
    </row>
    <row r="127" spans="2:11" ht="15.75" thickBot="1" x14ac:dyDescent="0.3">
      <c r="B127" s="510" t="s">
        <v>35</v>
      </c>
      <c r="C127" s="511"/>
      <c r="D127" s="511"/>
      <c r="E127" s="511"/>
      <c r="F127" s="511"/>
      <c r="G127" s="511"/>
      <c r="H127" s="512"/>
      <c r="I127" s="83">
        <f>I18+I49+I87+I93+I99+I119+I123+I126</f>
        <v>0</v>
      </c>
      <c r="J127" s="1"/>
      <c r="K127" s="1"/>
    </row>
    <row r="128" spans="2:11" ht="15.75" thickBot="1" x14ac:dyDescent="0.3">
      <c r="B128" s="62"/>
      <c r="C128" s="62"/>
      <c r="D128" s="62"/>
      <c r="E128" s="62"/>
      <c r="F128" s="62"/>
      <c r="G128" s="62"/>
      <c r="H128" s="62"/>
      <c r="I128" s="63"/>
      <c r="J128" s="1"/>
      <c r="K128" s="1"/>
    </row>
    <row r="129" spans="2:11" ht="15.75" x14ac:dyDescent="0.25">
      <c r="B129" s="45"/>
      <c r="C129" s="498" t="s">
        <v>37</v>
      </c>
      <c r="D129" s="499"/>
      <c r="E129" s="46"/>
      <c r="G129" s="127" t="str">
        <f>TOTAL!G129</f>
        <v>Rio Grande, 31 de Agosto de 2018.</v>
      </c>
      <c r="J129" s="1"/>
    </row>
    <row r="130" spans="2:11" ht="15" x14ac:dyDescent="0.25">
      <c r="B130" s="47"/>
      <c r="C130" s="100" t="s">
        <v>124</v>
      </c>
      <c r="D130" s="101">
        <f>'Cálculo BDI'!$D$3</f>
        <v>7.4000000000000003E-3</v>
      </c>
      <c r="E130" s="46"/>
      <c r="F130" s="93"/>
      <c r="G130" s="46"/>
      <c r="H130" s="46"/>
      <c r="I130" s="46"/>
      <c r="J130" s="1"/>
      <c r="K130" s="1"/>
    </row>
    <row r="131" spans="2:11" ht="15" x14ac:dyDescent="0.25">
      <c r="B131" s="47"/>
      <c r="C131" s="100" t="s">
        <v>125</v>
      </c>
      <c r="D131" s="101">
        <f>'Cálculo BDI'!$D$4</f>
        <v>9.7000000000000003E-3</v>
      </c>
      <c r="E131" s="46"/>
      <c r="J131" s="1"/>
      <c r="K131" s="1"/>
    </row>
    <row r="132" spans="2:11" ht="15.75" x14ac:dyDescent="0.25">
      <c r="B132" s="47"/>
      <c r="C132" s="100" t="s">
        <v>126</v>
      </c>
      <c r="D132" s="101">
        <f>'Cálculo BDI'!$D$5</f>
        <v>1.21E-2</v>
      </c>
      <c r="E132" s="46"/>
      <c r="F132" s="500" t="str">
        <f>TOTAL!F132</f>
        <v>Coordenadora de Projetos Eng.ª Suzel Magali Leite</v>
      </c>
      <c r="G132" s="500"/>
      <c r="H132" s="500"/>
      <c r="I132" s="500"/>
      <c r="J132" s="1"/>
      <c r="K132" s="1"/>
    </row>
    <row r="133" spans="2:11" ht="15" customHeight="1" x14ac:dyDescent="0.25">
      <c r="B133" s="49"/>
      <c r="C133" s="100" t="s">
        <v>127</v>
      </c>
      <c r="D133" s="101">
        <f>'Cálculo BDI'!$D$6</f>
        <v>4.6699999999999998E-2</v>
      </c>
      <c r="E133" s="46"/>
      <c r="F133" s="152"/>
      <c r="G133" s="151"/>
      <c r="H133" s="151"/>
      <c r="I133" s="150"/>
      <c r="J133" s="1"/>
      <c r="K133" s="1"/>
    </row>
    <row r="134" spans="2:11" ht="15.75" x14ac:dyDescent="0.25">
      <c r="B134" s="49"/>
      <c r="C134" s="100" t="s">
        <v>128</v>
      </c>
      <c r="D134" s="101">
        <f>'Cálculo BDI'!$D$7</f>
        <v>8.6900000000000005E-2</v>
      </c>
      <c r="E134" s="46"/>
      <c r="F134" s="151"/>
      <c r="G134" s="151"/>
      <c r="H134" s="151"/>
      <c r="I134" s="150"/>
      <c r="J134" s="1"/>
      <c r="K134" s="1"/>
    </row>
    <row r="135" spans="2:11" ht="15.75" x14ac:dyDescent="0.25">
      <c r="B135" s="49"/>
      <c r="C135" s="100" t="s">
        <v>129</v>
      </c>
      <c r="D135" s="101">
        <f>'Cálculo BDI'!$D$8</f>
        <v>6.6500000000000004E-2</v>
      </c>
      <c r="E135" s="46"/>
      <c r="F135" s="500" t="str">
        <f>TOTAL!F135</f>
        <v>Eng.ª  Civil Bárbara Lothamer Peixe</v>
      </c>
      <c r="G135" s="500"/>
      <c r="H135" s="500"/>
      <c r="I135" s="500"/>
      <c r="J135" s="1"/>
      <c r="K135" s="1"/>
    </row>
    <row r="136" spans="2:11" ht="16.5" thickBot="1" x14ac:dyDescent="0.3">
      <c r="B136" s="50"/>
      <c r="C136" s="102" t="s">
        <v>36</v>
      </c>
      <c r="D136" s="103">
        <f>'Cálculo BDI'!$D$9</f>
        <v>0.25359999999999999</v>
      </c>
      <c r="E136" s="46"/>
      <c r="F136" s="151"/>
      <c r="G136" s="151"/>
      <c r="H136" s="151"/>
      <c r="I136" s="150"/>
      <c r="J136" s="1"/>
      <c r="K136" s="1"/>
    </row>
    <row r="137" spans="2:11" ht="15" x14ac:dyDescent="0.2">
      <c r="B137" s="51"/>
      <c r="C137" s="98" t="s">
        <v>122</v>
      </c>
      <c r="D137" s="96"/>
      <c r="E137" s="52"/>
      <c r="J137" s="1"/>
      <c r="K137" s="1"/>
    </row>
    <row r="138" spans="2:11" ht="16.5" thickBot="1" x14ac:dyDescent="0.3">
      <c r="B138" s="51"/>
      <c r="C138" s="99" t="s">
        <v>130</v>
      </c>
      <c r="D138" s="97"/>
      <c r="E138" s="52"/>
      <c r="F138" s="508" t="str">
        <f>TOTAL!F138</f>
        <v>Chefe de Gabinete GPPE Darlene Torrada Pereira</v>
      </c>
      <c r="G138" s="508"/>
      <c r="H138" s="508"/>
      <c r="I138" s="508"/>
      <c r="J138" s="1"/>
      <c r="K138" s="1"/>
    </row>
    <row r="139" spans="2:11" ht="15" x14ac:dyDescent="0.2">
      <c r="B139" s="51"/>
      <c r="C139" s="212"/>
      <c r="D139" s="213"/>
      <c r="E139" s="52"/>
      <c r="F139" s="158"/>
      <c r="G139" s="158"/>
      <c r="H139" s="158"/>
      <c r="I139" s="158"/>
      <c r="J139" s="1"/>
      <c r="K139" s="1"/>
    </row>
    <row r="140" spans="2:11" x14ac:dyDescent="0.2">
      <c r="J140" s="1"/>
      <c r="K140" s="1"/>
    </row>
    <row r="141" spans="2:11" ht="15" customHeight="1" x14ac:dyDescent="0.2">
      <c r="B141" s="513" t="str">
        <f>TOTAL!B141</f>
        <v>OBS: A base dos custos unitários de cada item contido neste orçamento têm origem da tabela do SINAPI de Junho de 2018, SICRO  de Novembro de 2017 e Franarin de Junho de 2018.</v>
      </c>
      <c r="C141" s="513"/>
      <c r="D141" s="513"/>
      <c r="E141" s="513"/>
      <c r="F141" s="513"/>
      <c r="G141" s="513"/>
      <c r="H141" s="513"/>
      <c r="I141" s="513"/>
      <c r="J141" s="1"/>
      <c r="K141" s="1"/>
    </row>
    <row r="142" spans="2:11" ht="15" customHeight="1" x14ac:dyDescent="0.2">
      <c r="B142" s="513"/>
      <c r="C142" s="513"/>
      <c r="D142" s="513"/>
      <c r="E142" s="513"/>
      <c r="F142" s="513"/>
      <c r="G142" s="513"/>
      <c r="H142" s="513"/>
      <c r="I142" s="513"/>
      <c r="J142" s="1"/>
      <c r="K142" s="1"/>
    </row>
    <row r="143" spans="2:11" ht="15" x14ac:dyDescent="0.2">
      <c r="F143" s="52"/>
      <c r="H143" s="125"/>
      <c r="J143" s="1"/>
      <c r="K143" s="1"/>
    </row>
    <row r="144" spans="2:11" ht="12.75" customHeight="1" x14ac:dyDescent="0.2">
      <c r="C144" s="124"/>
      <c r="D144" s="124"/>
      <c r="E144" s="124"/>
      <c r="F144" s="124"/>
      <c r="H144" s="124"/>
      <c r="I144" s="124"/>
    </row>
    <row r="145" spans="2:12" ht="12.75" customHeight="1" x14ac:dyDescent="0.2">
      <c r="C145" s="124"/>
      <c r="D145" s="124"/>
      <c r="E145" s="124"/>
      <c r="F145" s="124"/>
      <c r="G145" s="127"/>
      <c r="H145" s="124"/>
      <c r="I145" s="124"/>
    </row>
    <row r="146" spans="2:12" ht="12.75" customHeight="1" x14ac:dyDescent="0.2">
      <c r="C146" s="124"/>
      <c r="D146" s="124"/>
      <c r="E146" s="124"/>
      <c r="F146" s="124"/>
      <c r="G146" s="127"/>
      <c r="H146" s="124"/>
      <c r="I146" s="124"/>
    </row>
    <row r="147" spans="2:12" ht="12.75" customHeight="1" x14ac:dyDescent="0.2">
      <c r="C147" s="124"/>
      <c r="D147" s="124"/>
      <c r="E147" s="124"/>
      <c r="F147" s="124"/>
      <c r="G147" s="124"/>
      <c r="H147" s="124"/>
      <c r="I147" s="124"/>
    </row>
    <row r="148" spans="2:12" x14ac:dyDescent="0.2">
      <c r="C148" s="2"/>
      <c r="F148" s="126"/>
      <c r="G148" s="126"/>
      <c r="H148" s="126"/>
      <c r="I148" s="185"/>
      <c r="J148" s="126"/>
      <c r="K148" s="126"/>
      <c r="L148" s="126"/>
    </row>
    <row r="149" spans="2:12" x14ac:dyDescent="0.2">
      <c r="B149" s="3"/>
      <c r="C149" s="2"/>
    </row>
    <row r="150" spans="2:12" x14ac:dyDescent="0.2">
      <c r="B150" s="3"/>
      <c r="C150" s="2"/>
    </row>
    <row r="151" spans="2:12" x14ac:dyDescent="0.2">
      <c r="B151" s="3"/>
      <c r="C151" s="2"/>
    </row>
    <row r="152" spans="2:12" x14ac:dyDescent="0.2">
      <c r="B152" s="3"/>
      <c r="C152" s="2"/>
    </row>
    <row r="153" spans="2:12" x14ac:dyDescent="0.2">
      <c r="B153" s="3"/>
      <c r="C153" s="2"/>
    </row>
    <row r="154" spans="2:12" x14ac:dyDescent="0.2">
      <c r="B154" s="3"/>
      <c r="C154" s="2"/>
    </row>
    <row r="155" spans="2:12" x14ac:dyDescent="0.2">
      <c r="B155" s="3"/>
      <c r="C155" s="2"/>
    </row>
    <row r="156" spans="2:12" x14ac:dyDescent="0.2">
      <c r="B156" s="3"/>
      <c r="C156" s="2"/>
    </row>
    <row r="157" spans="2:12" x14ac:dyDescent="0.2">
      <c r="B157" s="3"/>
      <c r="C157" s="2"/>
    </row>
    <row r="158" spans="2:12" x14ac:dyDescent="0.2">
      <c r="B158" s="3"/>
      <c r="C158" s="2"/>
    </row>
    <row r="159" spans="2:12" x14ac:dyDescent="0.2">
      <c r="B159" s="3"/>
      <c r="C159" s="2"/>
    </row>
    <row r="160" spans="2:12" x14ac:dyDescent="0.2">
      <c r="B160" s="3"/>
      <c r="C160" s="2"/>
    </row>
    <row r="161" spans="2:3" x14ac:dyDescent="0.2">
      <c r="B161" s="3"/>
      <c r="C161" s="2"/>
    </row>
    <row r="162" spans="2:3" x14ac:dyDescent="0.2">
      <c r="B162" s="3"/>
      <c r="C162" s="2"/>
    </row>
    <row r="163" spans="2:3" x14ac:dyDescent="0.2">
      <c r="B163" s="3"/>
      <c r="C163" s="2"/>
    </row>
    <row r="164" spans="2:3" x14ac:dyDescent="0.2">
      <c r="B164" s="3"/>
      <c r="C164" s="2"/>
    </row>
    <row r="165" spans="2:3" x14ac:dyDescent="0.2">
      <c r="B165" s="3"/>
      <c r="C165" s="2"/>
    </row>
    <row r="166" spans="2:3" x14ac:dyDescent="0.2">
      <c r="B166" s="3"/>
      <c r="C166" s="2"/>
    </row>
    <row r="167" spans="2:3" x14ac:dyDescent="0.2">
      <c r="B167" s="3"/>
      <c r="C167" s="2"/>
    </row>
    <row r="168" spans="2:3" x14ac:dyDescent="0.2">
      <c r="B168" s="3"/>
      <c r="C168" s="2"/>
    </row>
    <row r="169" spans="2:3" x14ac:dyDescent="0.2">
      <c r="B169" s="3"/>
      <c r="C169" s="2"/>
    </row>
    <row r="170" spans="2:3" x14ac:dyDescent="0.2">
      <c r="B170" s="3"/>
      <c r="C170" s="2"/>
    </row>
    <row r="171" spans="2:3" x14ac:dyDescent="0.2">
      <c r="B171" s="3"/>
      <c r="C171" s="2"/>
    </row>
    <row r="172" spans="2:3" x14ac:dyDescent="0.2">
      <c r="C172" s="2"/>
    </row>
    <row r="173" spans="2:3" x14ac:dyDescent="0.2">
      <c r="C173" s="2"/>
    </row>
    <row r="174" spans="2:3" x14ac:dyDescent="0.2">
      <c r="C174" s="2"/>
    </row>
    <row r="175" spans="2:3" x14ac:dyDescent="0.2">
      <c r="C175" s="2"/>
    </row>
    <row r="176" spans="2:3" x14ac:dyDescent="0.2">
      <c r="C176" s="2"/>
    </row>
    <row r="177" spans="3:3" x14ac:dyDescent="0.2">
      <c r="C177" s="2"/>
    </row>
    <row r="178" spans="3:3" x14ac:dyDescent="0.2">
      <c r="C178" s="2"/>
    </row>
    <row r="179" spans="3:3" x14ac:dyDescent="0.2">
      <c r="C179" s="2"/>
    </row>
    <row r="180" spans="3:3" x14ac:dyDescent="0.2">
      <c r="C180" s="2"/>
    </row>
    <row r="181" spans="3:3" x14ac:dyDescent="0.2">
      <c r="C181" s="2"/>
    </row>
  </sheetData>
  <mergeCells count="29">
    <mergeCell ref="B141:I142"/>
    <mergeCell ref="B127:H127"/>
    <mergeCell ref="C129:D129"/>
    <mergeCell ref="F132:I132"/>
    <mergeCell ref="F135:I135"/>
    <mergeCell ref="F138:I138"/>
    <mergeCell ref="B126:H126"/>
    <mergeCell ref="H6:H7"/>
    <mergeCell ref="I6:I7"/>
    <mergeCell ref="K7:K8"/>
    <mergeCell ref="B18:H18"/>
    <mergeCell ref="C20:I20"/>
    <mergeCell ref="B49:H49"/>
    <mergeCell ref="C51:I51"/>
    <mergeCell ref="B87:H87"/>
    <mergeCell ref="B93:H93"/>
    <mergeCell ref="B99:H99"/>
    <mergeCell ref="B119:H119"/>
    <mergeCell ref="B123:H123"/>
    <mergeCell ref="B1:I1"/>
    <mergeCell ref="B2:I2"/>
    <mergeCell ref="B3:I3"/>
    <mergeCell ref="B4:I5"/>
    <mergeCell ref="B6:B7"/>
    <mergeCell ref="C6:C7"/>
    <mergeCell ref="D6:D7"/>
    <mergeCell ref="E6:E7"/>
    <mergeCell ref="F6:F7"/>
    <mergeCell ref="G6:G7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1"/>
  <sheetViews>
    <sheetView topLeftCell="A7" zoomScale="90" zoomScaleNormal="90" zoomScaleSheetLayoutView="120" workbookViewId="0">
      <selection activeCell="H125" sqref="H125:I125"/>
    </sheetView>
  </sheetViews>
  <sheetFormatPr defaultRowHeight="12.75" x14ac:dyDescent="0.2"/>
  <cols>
    <col min="1" max="1" width="9.140625" style="28"/>
    <col min="2" max="2" width="7" style="28" customWidth="1"/>
    <col min="3" max="3" width="58.28515625" style="28" customWidth="1"/>
    <col min="4" max="4" width="21" style="28" customWidth="1"/>
    <col min="5" max="5" width="7.7109375" style="28" customWidth="1"/>
    <col min="6" max="6" width="12.42578125" style="28" customWidth="1"/>
    <col min="7" max="7" width="12.5703125" style="28" customWidth="1"/>
    <col min="8" max="8" width="15" style="28" customWidth="1"/>
    <col min="9" max="9" width="18.85546875" style="28" customWidth="1"/>
    <col min="10" max="10" width="9.140625" style="28"/>
    <col min="11" max="11" width="22.5703125" style="28" customWidth="1"/>
    <col min="12" max="16384" width="9.140625" style="28"/>
  </cols>
  <sheetData>
    <row r="1" spans="2:12" x14ac:dyDescent="0.2">
      <c r="B1" s="468" t="s">
        <v>49</v>
      </c>
      <c r="C1" s="469"/>
      <c r="D1" s="469"/>
      <c r="E1" s="469"/>
      <c r="F1" s="469"/>
      <c r="G1" s="469"/>
      <c r="H1" s="469"/>
      <c r="I1" s="470"/>
    </row>
    <row r="2" spans="2:12" x14ac:dyDescent="0.2">
      <c r="B2" s="471" t="s">
        <v>0</v>
      </c>
      <c r="C2" s="472"/>
      <c r="D2" s="472"/>
      <c r="E2" s="472"/>
      <c r="F2" s="472"/>
      <c r="G2" s="472"/>
      <c r="H2" s="472"/>
      <c r="I2" s="473"/>
      <c r="K2" s="28" t="s">
        <v>285</v>
      </c>
    </row>
    <row r="3" spans="2:12" ht="15.75" customHeight="1" thickBot="1" x14ac:dyDescent="0.25">
      <c r="B3" s="474" t="s">
        <v>217</v>
      </c>
      <c r="C3" s="475"/>
      <c r="D3" s="475"/>
      <c r="E3" s="475"/>
      <c r="F3" s="475"/>
      <c r="G3" s="475"/>
      <c r="H3" s="475"/>
      <c r="I3" s="476"/>
    </row>
    <row r="4" spans="2:12" ht="15.75" customHeight="1" x14ac:dyDescent="0.2">
      <c r="B4" s="477" t="s">
        <v>203</v>
      </c>
      <c r="C4" s="478"/>
      <c r="D4" s="478"/>
      <c r="E4" s="478"/>
      <c r="F4" s="478"/>
      <c r="G4" s="478"/>
      <c r="H4" s="478"/>
      <c r="I4" s="479"/>
    </row>
    <row r="5" spans="2:12" ht="5.25" customHeight="1" thickBot="1" x14ac:dyDescent="0.25">
      <c r="B5" s="480"/>
      <c r="C5" s="481"/>
      <c r="D5" s="481"/>
      <c r="E5" s="481"/>
      <c r="F5" s="481"/>
      <c r="G5" s="481"/>
      <c r="H5" s="481"/>
      <c r="I5" s="482"/>
    </row>
    <row r="6" spans="2:12" ht="12.75" customHeight="1" x14ac:dyDescent="0.2">
      <c r="B6" s="483" t="s">
        <v>1</v>
      </c>
      <c r="C6" s="485" t="s">
        <v>96</v>
      </c>
      <c r="D6" s="487" t="s">
        <v>104</v>
      </c>
      <c r="E6" s="483" t="s">
        <v>2</v>
      </c>
      <c r="F6" s="483" t="s">
        <v>3</v>
      </c>
      <c r="G6" s="489" t="s">
        <v>4</v>
      </c>
      <c r="H6" s="490" t="s">
        <v>51</v>
      </c>
      <c r="I6" s="487" t="s">
        <v>50</v>
      </c>
      <c r="K6" s="163"/>
      <c r="L6" s="147"/>
    </row>
    <row r="7" spans="2:12" ht="15.75" customHeight="1" thickBot="1" x14ac:dyDescent="0.25">
      <c r="B7" s="484"/>
      <c r="C7" s="486"/>
      <c r="D7" s="488"/>
      <c r="E7" s="484"/>
      <c r="F7" s="484"/>
      <c r="G7" s="484"/>
      <c r="H7" s="488"/>
      <c r="I7" s="488"/>
      <c r="K7" s="491"/>
      <c r="L7" s="147"/>
    </row>
    <row r="8" spans="2:12" ht="15.75" thickBot="1" x14ac:dyDescent="0.3">
      <c r="B8" s="78" t="s">
        <v>5</v>
      </c>
      <c r="C8" s="79" t="s">
        <v>119</v>
      </c>
      <c r="D8" s="79"/>
      <c r="E8" s="79"/>
      <c r="F8" s="79"/>
      <c r="G8" s="79"/>
      <c r="H8" s="79"/>
      <c r="I8" s="80"/>
      <c r="K8" s="491"/>
      <c r="L8" s="147"/>
    </row>
    <row r="9" spans="2:12" ht="14.25" x14ac:dyDescent="0.2">
      <c r="B9" s="29" t="s">
        <v>6</v>
      </c>
      <c r="C9" s="30" t="s">
        <v>229</v>
      </c>
      <c r="D9" s="31" t="str">
        <f>TOTAL!D9</f>
        <v>INS 10775</v>
      </c>
      <c r="E9" s="32" t="s">
        <v>52</v>
      </c>
      <c r="F9" s="94">
        <v>0</v>
      </c>
      <c r="G9" s="94">
        <f>TOTAL!G9</f>
        <v>450</v>
      </c>
      <c r="H9" s="86"/>
      <c r="I9" s="77"/>
      <c r="K9" s="129"/>
      <c r="L9" s="147"/>
    </row>
    <row r="10" spans="2:12" ht="14.25" x14ac:dyDescent="0.2">
      <c r="B10" s="29" t="s">
        <v>7</v>
      </c>
      <c r="C10" s="30" t="s">
        <v>228</v>
      </c>
      <c r="D10" s="31" t="str">
        <f>TOTAL!D10</f>
        <v>INS 10776</v>
      </c>
      <c r="E10" s="32" t="s">
        <v>52</v>
      </c>
      <c r="F10" s="94">
        <v>0</v>
      </c>
      <c r="G10" s="94">
        <f>TOTAL!G10</f>
        <v>351.56</v>
      </c>
      <c r="H10" s="86"/>
      <c r="I10" s="77"/>
      <c r="K10" s="129"/>
      <c r="L10" s="147"/>
    </row>
    <row r="11" spans="2:12" ht="14.25" x14ac:dyDescent="0.2">
      <c r="B11" s="29" t="s">
        <v>9</v>
      </c>
      <c r="C11" s="30" t="s">
        <v>321</v>
      </c>
      <c r="D11" s="31" t="str">
        <f>TOTAL!D11</f>
        <v>PLEO 327</v>
      </c>
      <c r="E11" s="32" t="s">
        <v>52</v>
      </c>
      <c r="F11" s="94">
        <v>0</v>
      </c>
      <c r="G11" s="94">
        <f>TOTAL!G11</f>
        <v>21020.02</v>
      </c>
      <c r="H11" s="86"/>
      <c r="I11" s="77"/>
      <c r="K11" s="129"/>
      <c r="L11" s="147"/>
    </row>
    <row r="12" spans="2:12" ht="14.25" x14ac:dyDescent="0.2">
      <c r="B12" s="29" t="s">
        <v>11</v>
      </c>
      <c r="C12" s="30" t="s">
        <v>232</v>
      </c>
      <c r="D12" s="31" t="str">
        <f>TOTAL!D12</f>
        <v>PLEO 325</v>
      </c>
      <c r="E12" s="32" t="s">
        <v>30</v>
      </c>
      <c r="F12" s="94">
        <v>0</v>
      </c>
      <c r="G12" s="94">
        <f>TOTAL!G12</f>
        <v>14744.34</v>
      </c>
      <c r="H12" s="86"/>
      <c r="I12" s="77"/>
      <c r="K12" s="129"/>
      <c r="L12" s="147"/>
    </row>
    <row r="13" spans="2:12" ht="14.25" x14ac:dyDescent="0.2">
      <c r="B13" s="29" t="s">
        <v>12</v>
      </c>
      <c r="C13" s="84" t="s">
        <v>14</v>
      </c>
      <c r="D13" s="31" t="str">
        <f>TOTAL!D13</f>
        <v>74209/001</v>
      </c>
      <c r="E13" s="202" t="s">
        <v>16</v>
      </c>
      <c r="F13" s="94">
        <v>0</v>
      </c>
      <c r="G13" s="94">
        <f>TOTAL!G13</f>
        <v>303.89999999999998</v>
      </c>
      <c r="H13" s="86"/>
      <c r="I13" s="77"/>
      <c r="K13" s="129"/>
      <c r="L13" s="147"/>
    </row>
    <row r="14" spans="2:12" ht="14.25" x14ac:dyDescent="0.2">
      <c r="B14" s="29" t="s">
        <v>231</v>
      </c>
      <c r="C14" s="84" t="s">
        <v>8</v>
      </c>
      <c r="D14" s="31" t="str">
        <f>TOTAL!D14</f>
        <v>PLEO  25101</v>
      </c>
      <c r="E14" s="202" t="s">
        <v>18</v>
      </c>
      <c r="F14" s="94">
        <v>0</v>
      </c>
      <c r="G14" s="94">
        <f>TOTAL!G14</f>
        <v>702</v>
      </c>
      <c r="H14" s="86"/>
      <c r="I14" s="77"/>
      <c r="K14" s="129"/>
      <c r="L14" s="147"/>
    </row>
    <row r="15" spans="2:12" ht="14.25" x14ac:dyDescent="0.2">
      <c r="B15" s="29" t="s">
        <v>233</v>
      </c>
      <c r="C15" s="84" t="s">
        <v>10</v>
      </c>
      <c r="D15" s="31">
        <f>TOTAL!D15</f>
        <v>41598</v>
      </c>
      <c r="E15" s="202" t="s">
        <v>30</v>
      </c>
      <c r="F15" s="94">
        <v>0</v>
      </c>
      <c r="G15" s="94">
        <f>TOTAL!G15</f>
        <v>1320.19</v>
      </c>
      <c r="H15" s="86"/>
      <c r="I15" s="77"/>
      <c r="K15" s="129"/>
      <c r="L15" s="147"/>
    </row>
    <row r="16" spans="2:12" ht="14.25" x14ac:dyDescent="0.2">
      <c r="B16" s="29" t="s">
        <v>322</v>
      </c>
      <c r="C16" s="84" t="s">
        <v>13</v>
      </c>
      <c r="D16" s="31" t="str">
        <f>TOTAL!D16</f>
        <v>74221/001</v>
      </c>
      <c r="E16" s="202" t="s">
        <v>17</v>
      </c>
      <c r="F16" s="94">
        <v>260</v>
      </c>
      <c r="G16" s="94">
        <f>TOTAL!G16</f>
        <v>2.29</v>
      </c>
      <c r="H16" s="86"/>
      <c r="I16" s="77"/>
      <c r="K16" s="129"/>
      <c r="L16" s="147"/>
    </row>
    <row r="17" spans="2:12" ht="14.25" x14ac:dyDescent="0.2">
      <c r="B17" s="34" t="s">
        <v>323</v>
      </c>
      <c r="C17" s="323" t="s">
        <v>324</v>
      </c>
      <c r="D17" s="31" t="str">
        <f>TOTAL!D17</f>
        <v>PLEO 518903</v>
      </c>
      <c r="E17" s="202" t="s">
        <v>17</v>
      </c>
      <c r="F17" s="324">
        <f>F16</f>
        <v>260</v>
      </c>
      <c r="G17" s="94">
        <f>TOTAL!G17</f>
        <v>1.31</v>
      </c>
      <c r="H17" s="86"/>
      <c r="I17" s="77"/>
      <c r="K17" s="129"/>
      <c r="L17" s="147"/>
    </row>
    <row r="18" spans="2:12" ht="15.75" customHeight="1" thickBot="1" x14ac:dyDescent="0.3">
      <c r="B18" s="492" t="s">
        <v>19</v>
      </c>
      <c r="C18" s="493"/>
      <c r="D18" s="493"/>
      <c r="E18" s="493"/>
      <c r="F18" s="493"/>
      <c r="G18" s="493"/>
      <c r="H18" s="494"/>
      <c r="I18" s="37">
        <f>SUM(I9:I17)</f>
        <v>0</v>
      </c>
      <c r="K18" s="129"/>
      <c r="L18" s="147"/>
    </row>
    <row r="19" spans="2:12" ht="15.75" thickBot="1" x14ac:dyDescent="0.3">
      <c r="B19" s="78" t="s">
        <v>15</v>
      </c>
      <c r="C19" s="79" t="s">
        <v>120</v>
      </c>
      <c r="D19" s="79"/>
      <c r="E19" s="79"/>
      <c r="F19" s="79"/>
      <c r="G19" s="79"/>
      <c r="H19" s="79"/>
      <c r="I19" s="80"/>
      <c r="K19" s="129"/>
      <c r="L19" s="147"/>
    </row>
    <row r="20" spans="2:12" ht="15" x14ac:dyDescent="0.25">
      <c r="B20" s="69" t="s">
        <v>20</v>
      </c>
      <c r="C20" s="495" t="s">
        <v>108</v>
      </c>
      <c r="D20" s="496"/>
      <c r="E20" s="496"/>
      <c r="F20" s="496"/>
      <c r="G20" s="496"/>
      <c r="H20" s="496"/>
      <c r="I20" s="497"/>
      <c r="K20" s="129"/>
      <c r="L20" s="147"/>
    </row>
    <row r="21" spans="2:12" ht="16.5" customHeight="1" x14ac:dyDescent="0.2">
      <c r="B21" s="71" t="s">
        <v>22</v>
      </c>
      <c r="C21" s="92" t="s">
        <v>136</v>
      </c>
      <c r="D21" s="189">
        <f>TOTAL!D21</f>
        <v>78472</v>
      </c>
      <c r="E21" s="189" t="s">
        <v>16</v>
      </c>
      <c r="F21" s="94">
        <f>F32</f>
        <v>3570</v>
      </c>
      <c r="G21" s="94">
        <f>TOTAL!G21</f>
        <v>0.34</v>
      </c>
      <c r="H21" s="86"/>
      <c r="I21" s="77"/>
      <c r="K21" s="218"/>
      <c r="L21" s="147"/>
    </row>
    <row r="22" spans="2:12" ht="15" x14ac:dyDescent="0.25">
      <c r="B22" s="41" t="s">
        <v>26</v>
      </c>
      <c r="C22" s="42" t="s">
        <v>55</v>
      </c>
      <c r="D22" s="189"/>
      <c r="E22" s="107"/>
      <c r="F22" s="174"/>
      <c r="G22" s="94"/>
      <c r="H22" s="86"/>
      <c r="I22" s="178"/>
      <c r="K22" s="129"/>
      <c r="L22" s="147"/>
    </row>
    <row r="23" spans="2:12" ht="14.25" x14ac:dyDescent="0.2">
      <c r="B23" s="34" t="s">
        <v>27</v>
      </c>
      <c r="C23" s="66" t="s">
        <v>107</v>
      </c>
      <c r="D23" s="189" t="str">
        <f>TOTAL!D23</f>
        <v>74205/001</v>
      </c>
      <c r="E23" s="130" t="s">
        <v>29</v>
      </c>
      <c r="F23" s="94">
        <v>300</v>
      </c>
      <c r="G23" s="94">
        <f>TOTAL!G23</f>
        <v>1.41</v>
      </c>
      <c r="H23" s="86"/>
      <c r="I23" s="77"/>
      <c r="K23" s="5"/>
    </row>
    <row r="24" spans="2:12" ht="15.75" customHeight="1" x14ac:dyDescent="0.2">
      <c r="B24" s="59" t="s">
        <v>109</v>
      </c>
      <c r="C24" s="92" t="s">
        <v>93</v>
      </c>
      <c r="D24" s="189">
        <f>TOTAL!D24</f>
        <v>95875</v>
      </c>
      <c r="E24" s="189" t="s">
        <v>91</v>
      </c>
      <c r="F24" s="94">
        <f>ROUNDUP((((F25*0.15))*5.8),0)</f>
        <v>3106</v>
      </c>
      <c r="G24" s="94">
        <f>TOTAL!G24</f>
        <v>1.07</v>
      </c>
      <c r="H24" s="86"/>
      <c r="I24" s="77"/>
      <c r="K24" s="218"/>
    </row>
    <row r="25" spans="2:12" ht="14.25" x14ac:dyDescent="0.2">
      <c r="B25" s="34" t="s">
        <v>110</v>
      </c>
      <c r="C25" s="172" t="s">
        <v>56</v>
      </c>
      <c r="D25" s="189">
        <f>TOTAL!D25</f>
        <v>72961</v>
      </c>
      <c r="E25" s="203" t="s">
        <v>16</v>
      </c>
      <c r="F25" s="94">
        <f>F32</f>
        <v>3570</v>
      </c>
      <c r="G25" s="94">
        <f>TOTAL!G25</f>
        <v>1.22</v>
      </c>
      <c r="H25" s="86"/>
      <c r="I25" s="77"/>
      <c r="J25" s="9"/>
      <c r="K25" s="5"/>
    </row>
    <row r="26" spans="2:12" ht="14.25" x14ac:dyDescent="0.2">
      <c r="B26" s="59" t="s">
        <v>111</v>
      </c>
      <c r="C26" s="170" t="s">
        <v>163</v>
      </c>
      <c r="D26" s="189">
        <f>TOTAL!D26</f>
        <v>79482</v>
      </c>
      <c r="E26" s="130" t="s">
        <v>29</v>
      </c>
      <c r="F26" s="94">
        <v>270</v>
      </c>
      <c r="G26" s="94">
        <f>TOTAL!G26</f>
        <v>63.6</v>
      </c>
      <c r="H26" s="86"/>
      <c r="I26" s="77"/>
      <c r="J26" s="9"/>
      <c r="K26" s="5"/>
    </row>
    <row r="27" spans="2:12" ht="14.25" x14ac:dyDescent="0.2">
      <c r="B27" s="59" t="s">
        <v>112</v>
      </c>
      <c r="C27" s="170" t="s">
        <v>205</v>
      </c>
      <c r="D27" s="189" t="str">
        <f>TOTAL!D27</f>
        <v>PLEO 592047</v>
      </c>
      <c r="E27" s="130" t="s">
        <v>29</v>
      </c>
      <c r="F27" s="108">
        <v>536</v>
      </c>
      <c r="G27" s="94">
        <f>TOTAL!G27</f>
        <v>84.87</v>
      </c>
      <c r="H27" s="86"/>
      <c r="I27" s="77"/>
      <c r="J27" s="9"/>
      <c r="K27" s="5"/>
    </row>
    <row r="28" spans="2:12" ht="14.25" x14ac:dyDescent="0.2">
      <c r="B28" s="59" t="s">
        <v>165</v>
      </c>
      <c r="C28" s="226" t="s">
        <v>221</v>
      </c>
      <c r="D28" s="189">
        <f>TOTAL!D28</f>
        <v>93590</v>
      </c>
      <c r="E28" s="189" t="s">
        <v>91</v>
      </c>
      <c r="F28" s="108">
        <f>ROUNDUP((F27*72),0)</f>
        <v>38592</v>
      </c>
      <c r="G28" s="94">
        <f>TOTAL!G28</f>
        <v>0.76</v>
      </c>
      <c r="H28" s="86"/>
      <c r="I28" s="77"/>
      <c r="J28" s="9"/>
      <c r="K28" s="218"/>
    </row>
    <row r="29" spans="2:12" ht="14.25" x14ac:dyDescent="0.2">
      <c r="B29" s="59" t="s">
        <v>215</v>
      </c>
      <c r="C29" s="170" t="s">
        <v>166</v>
      </c>
      <c r="D29" s="189">
        <f>TOTAL!D29</f>
        <v>96396</v>
      </c>
      <c r="E29" s="130" t="s">
        <v>29</v>
      </c>
      <c r="F29" s="108">
        <v>714</v>
      </c>
      <c r="G29" s="94">
        <f>TOTAL!G29</f>
        <v>84.3</v>
      </c>
      <c r="H29" s="86"/>
      <c r="I29" s="77"/>
      <c r="J29" s="9"/>
      <c r="K29" s="5"/>
    </row>
    <row r="30" spans="2:12" ht="14.25" x14ac:dyDescent="0.2">
      <c r="B30" s="59" t="s">
        <v>220</v>
      </c>
      <c r="C30" s="226" t="s">
        <v>216</v>
      </c>
      <c r="D30" s="189">
        <f>TOTAL!D30</f>
        <v>83356</v>
      </c>
      <c r="E30" s="189" t="s">
        <v>91</v>
      </c>
      <c r="F30" s="174">
        <f>ROUNDUP((F29*78),0)</f>
        <v>55692</v>
      </c>
      <c r="G30" s="94">
        <f>TOTAL!G30</f>
        <v>0.75</v>
      </c>
      <c r="H30" s="86"/>
      <c r="I30" s="77"/>
      <c r="J30" s="9"/>
      <c r="K30" s="218"/>
    </row>
    <row r="31" spans="2:12" s="9" customFormat="1" ht="15" x14ac:dyDescent="0.25">
      <c r="B31" s="55" t="s">
        <v>28</v>
      </c>
      <c r="C31" s="56" t="s">
        <v>57</v>
      </c>
      <c r="D31" s="189"/>
      <c r="E31" s="204"/>
      <c r="F31" s="174"/>
      <c r="G31" s="94"/>
      <c r="H31" s="86"/>
      <c r="I31" s="176"/>
      <c r="K31" s="57"/>
    </row>
    <row r="32" spans="2:12" ht="42.75" x14ac:dyDescent="0.2">
      <c r="B32" s="59" t="s">
        <v>59</v>
      </c>
      <c r="C32" s="166" t="s">
        <v>167</v>
      </c>
      <c r="D32" s="189">
        <f>TOTAL!D32</f>
        <v>92405</v>
      </c>
      <c r="E32" s="131" t="s">
        <v>16</v>
      </c>
      <c r="F32" s="108">
        <v>3570</v>
      </c>
      <c r="G32" s="94">
        <f>TOTAL!G32</f>
        <v>45.79</v>
      </c>
      <c r="H32" s="86"/>
      <c r="I32" s="77"/>
      <c r="J32" s="214"/>
      <c r="K32" s="154"/>
    </row>
    <row r="33" spans="2:11" ht="15" x14ac:dyDescent="0.25">
      <c r="B33" s="55" t="s">
        <v>113</v>
      </c>
      <c r="C33" s="56" t="s">
        <v>209</v>
      </c>
      <c r="D33" s="189"/>
      <c r="E33" s="131"/>
      <c r="F33" s="215"/>
      <c r="G33" s="94"/>
      <c r="H33" s="86"/>
      <c r="I33" s="77"/>
      <c r="J33" s="214"/>
      <c r="K33" s="154"/>
    </row>
    <row r="34" spans="2:11" ht="14.25" x14ac:dyDescent="0.2">
      <c r="B34" s="59" t="s">
        <v>114</v>
      </c>
      <c r="C34" s="225" t="s">
        <v>210</v>
      </c>
      <c r="D34" s="189">
        <f>TOTAL!D34</f>
        <v>96401</v>
      </c>
      <c r="E34" s="131" t="s">
        <v>16</v>
      </c>
      <c r="F34" s="215">
        <v>0</v>
      </c>
      <c r="G34" s="94">
        <f>TOTAL!G34</f>
        <v>4.42</v>
      </c>
      <c r="H34" s="86"/>
      <c r="I34" s="77"/>
      <c r="J34" s="214"/>
      <c r="K34" s="154"/>
    </row>
    <row r="35" spans="2:11" ht="28.5" x14ac:dyDescent="0.2">
      <c r="B35" s="59" t="s">
        <v>115</v>
      </c>
      <c r="C35" s="225" t="s">
        <v>227</v>
      </c>
      <c r="D35" s="189">
        <f>TOTAL!D35</f>
        <v>95998</v>
      </c>
      <c r="E35" s="131" t="s">
        <v>29</v>
      </c>
      <c r="F35" s="215">
        <v>0</v>
      </c>
      <c r="G35" s="94">
        <f>TOTAL!G35</f>
        <v>884.46</v>
      </c>
      <c r="H35" s="86"/>
      <c r="I35" s="77"/>
      <c r="J35" s="214"/>
      <c r="K35" s="154"/>
    </row>
    <row r="36" spans="2:11" ht="42.75" x14ac:dyDescent="0.2">
      <c r="B36" s="59" t="s">
        <v>207</v>
      </c>
      <c r="C36" s="225" t="s">
        <v>226</v>
      </c>
      <c r="D36" s="189">
        <f>TOTAL!D36</f>
        <v>95990</v>
      </c>
      <c r="E36" s="242" t="s">
        <v>29</v>
      </c>
      <c r="F36" s="215">
        <v>0</v>
      </c>
      <c r="G36" s="94">
        <f>TOTAL!G36</f>
        <v>993.12</v>
      </c>
      <c r="H36" s="86"/>
      <c r="I36" s="77"/>
      <c r="J36" s="214"/>
      <c r="K36" s="154"/>
    </row>
    <row r="37" spans="2:11" ht="14.25" x14ac:dyDescent="0.2">
      <c r="B37" s="59" t="s">
        <v>225</v>
      </c>
      <c r="C37" s="225" t="s">
        <v>188</v>
      </c>
      <c r="D37" s="189">
        <f>TOTAL!D37</f>
        <v>93590</v>
      </c>
      <c r="E37" s="68" t="s">
        <v>91</v>
      </c>
      <c r="F37" s="215">
        <f>ROUNDUP(((F35+F36)*78),0)</f>
        <v>0</v>
      </c>
      <c r="G37" s="94">
        <f>TOTAL!G37</f>
        <v>0.76</v>
      </c>
      <c r="H37" s="86"/>
      <c r="I37" s="77"/>
      <c r="J37" s="214"/>
      <c r="K37" s="218"/>
    </row>
    <row r="38" spans="2:11" ht="15" x14ac:dyDescent="0.25">
      <c r="B38" s="43" t="s">
        <v>155</v>
      </c>
      <c r="C38" s="38" t="s">
        <v>58</v>
      </c>
      <c r="D38" s="189"/>
      <c r="E38" s="155"/>
      <c r="F38" s="215"/>
      <c r="G38" s="94"/>
      <c r="H38" s="86"/>
      <c r="I38" s="176"/>
      <c r="K38" s="5"/>
    </row>
    <row r="39" spans="2:11" ht="27.75" customHeight="1" x14ac:dyDescent="0.2">
      <c r="B39" s="59" t="s">
        <v>157</v>
      </c>
      <c r="C39" s="65" t="s">
        <v>168</v>
      </c>
      <c r="D39" s="189">
        <f>TOTAL!D39</f>
        <v>94273</v>
      </c>
      <c r="E39" s="131" t="s">
        <v>17</v>
      </c>
      <c r="F39" s="94">
        <v>535</v>
      </c>
      <c r="G39" s="94">
        <f>TOTAL!G39</f>
        <v>34.659999999999997</v>
      </c>
      <c r="H39" s="86"/>
      <c r="I39" s="77"/>
      <c r="K39" s="5"/>
    </row>
    <row r="40" spans="2:11" ht="27.75" customHeight="1" x14ac:dyDescent="0.2">
      <c r="B40" s="59" t="s">
        <v>158</v>
      </c>
      <c r="C40" s="65" t="s">
        <v>219</v>
      </c>
      <c r="D40" s="189">
        <f>TOTAL!D40</f>
        <v>94275</v>
      </c>
      <c r="E40" s="131" t="s">
        <v>17</v>
      </c>
      <c r="F40" s="94">
        <v>0</v>
      </c>
      <c r="G40" s="94">
        <f>TOTAL!G40</f>
        <v>33.17</v>
      </c>
      <c r="H40" s="86"/>
      <c r="I40" s="77"/>
      <c r="K40" s="5"/>
    </row>
    <row r="41" spans="2:11" ht="28.5" x14ac:dyDescent="0.2">
      <c r="B41" s="59" t="s">
        <v>159</v>
      </c>
      <c r="C41" s="65" t="s">
        <v>105</v>
      </c>
      <c r="D41" s="189" t="str">
        <f>TOTAL!D41</f>
        <v>PLEO 000321</v>
      </c>
      <c r="E41" s="60" t="s">
        <v>17</v>
      </c>
      <c r="F41" s="94">
        <f>F39+F40</f>
        <v>535</v>
      </c>
      <c r="G41" s="94">
        <f>TOTAL!G41</f>
        <v>5.0199999999999996</v>
      </c>
      <c r="H41" s="86"/>
      <c r="I41" s="77"/>
      <c r="K41" s="5"/>
    </row>
    <row r="42" spans="2:11" ht="15" x14ac:dyDescent="0.25">
      <c r="B42" s="43" t="s">
        <v>211</v>
      </c>
      <c r="C42" s="38" t="s">
        <v>156</v>
      </c>
      <c r="D42" s="189"/>
      <c r="E42" s="207"/>
      <c r="F42" s="215"/>
      <c r="G42" s="94"/>
      <c r="H42" s="86"/>
      <c r="I42" s="198"/>
      <c r="K42" s="5"/>
    </row>
    <row r="43" spans="2:11" ht="14.25" x14ac:dyDescent="0.2">
      <c r="B43" s="44" t="s">
        <v>212</v>
      </c>
      <c r="C43" s="194" t="s">
        <v>56</v>
      </c>
      <c r="D43" s="189">
        <f>TOTAL!D43</f>
        <v>72961</v>
      </c>
      <c r="E43" s="195" t="s">
        <v>16</v>
      </c>
      <c r="F43" s="94">
        <f>F45</f>
        <v>0</v>
      </c>
      <c r="G43" s="94">
        <f>TOTAL!G43</f>
        <v>1.22</v>
      </c>
      <c r="H43" s="86"/>
      <c r="I43" s="33"/>
      <c r="K43" s="5"/>
    </row>
    <row r="44" spans="2:11" ht="14.25" x14ac:dyDescent="0.2">
      <c r="B44" s="44" t="s">
        <v>213</v>
      </c>
      <c r="C44" s="186" t="s">
        <v>170</v>
      </c>
      <c r="D44" s="189">
        <f>TOTAL!D44</f>
        <v>83668</v>
      </c>
      <c r="E44" s="187" t="s">
        <v>29</v>
      </c>
      <c r="F44" s="94">
        <f>ROUNDUP((F45*0.05),0)</f>
        <v>0</v>
      </c>
      <c r="G44" s="94">
        <f>TOTAL!G44</f>
        <v>85.89</v>
      </c>
      <c r="H44" s="86"/>
      <c r="I44" s="184"/>
      <c r="K44" s="5"/>
    </row>
    <row r="45" spans="2:11" ht="28.5" x14ac:dyDescent="0.2">
      <c r="B45" s="181" t="s">
        <v>214</v>
      </c>
      <c r="C45" s="221" t="s">
        <v>194</v>
      </c>
      <c r="D45" s="189">
        <f>TOTAL!D45</f>
        <v>68333</v>
      </c>
      <c r="E45" s="222" t="s">
        <v>16</v>
      </c>
      <c r="F45" s="168">
        <v>0</v>
      </c>
      <c r="G45" s="108">
        <f>TOTAL!G45</f>
        <v>42.69</v>
      </c>
      <c r="H45" s="86"/>
      <c r="I45" s="191"/>
      <c r="K45" s="5"/>
    </row>
    <row r="46" spans="2:11" ht="15" x14ac:dyDescent="0.2">
      <c r="B46" s="278" t="s">
        <v>273</v>
      </c>
      <c r="C46" s="277" t="s">
        <v>272</v>
      </c>
      <c r="D46" s="189"/>
      <c r="E46" s="188"/>
      <c r="F46" s="108"/>
      <c r="G46" s="108"/>
      <c r="H46" s="171"/>
      <c r="I46" s="280"/>
      <c r="K46" s="5"/>
    </row>
    <row r="47" spans="2:11" ht="28.5" x14ac:dyDescent="0.2">
      <c r="B47" s="59" t="s">
        <v>275</v>
      </c>
      <c r="C47" s="166" t="s">
        <v>274</v>
      </c>
      <c r="D47" s="189" t="str">
        <f>TOTAL!D47</f>
        <v>PLEO 592046</v>
      </c>
      <c r="E47" s="188" t="s">
        <v>16</v>
      </c>
      <c r="F47" s="108">
        <v>0</v>
      </c>
      <c r="G47" s="108">
        <f>TOTAL!G47</f>
        <v>171.72</v>
      </c>
      <c r="H47" s="171"/>
      <c r="I47" s="191"/>
      <c r="K47" s="5"/>
    </row>
    <row r="48" spans="2:11" ht="15" thickBot="1" x14ac:dyDescent="0.25">
      <c r="B48" s="220" t="s">
        <v>290</v>
      </c>
      <c r="C48" s="300" t="s">
        <v>291</v>
      </c>
      <c r="D48" s="189" t="str">
        <f>TOTAL!D48</f>
        <v>PLEO 22142+522140</v>
      </c>
      <c r="E48" s="301" t="s">
        <v>17</v>
      </c>
      <c r="F48" s="168">
        <v>0</v>
      </c>
      <c r="G48" s="168">
        <f>TOTAL!G48</f>
        <v>9.0299999999999994</v>
      </c>
      <c r="H48" s="169"/>
      <c r="I48" s="282"/>
      <c r="K48" s="5"/>
    </row>
    <row r="49" spans="2:11" ht="15.75" thickBot="1" x14ac:dyDescent="0.3">
      <c r="B49" s="501" t="s">
        <v>60</v>
      </c>
      <c r="C49" s="502"/>
      <c r="D49" s="502"/>
      <c r="E49" s="502"/>
      <c r="F49" s="502"/>
      <c r="G49" s="502"/>
      <c r="H49" s="503"/>
      <c r="I49" s="299">
        <f>SUM(I21:I48)</f>
        <v>0</v>
      </c>
      <c r="J49" s="6"/>
      <c r="K49" s="5"/>
    </row>
    <row r="50" spans="2:11" ht="15.75" thickBot="1" x14ac:dyDescent="0.3">
      <c r="B50" s="78" t="s">
        <v>31</v>
      </c>
      <c r="C50" s="79" t="s">
        <v>61</v>
      </c>
      <c r="D50" s="79"/>
      <c r="E50" s="79"/>
      <c r="F50" s="79"/>
      <c r="G50" s="79"/>
      <c r="H50" s="79"/>
      <c r="I50" s="80"/>
      <c r="K50" s="5"/>
    </row>
    <row r="51" spans="2:11" ht="15" x14ac:dyDescent="0.25">
      <c r="B51" s="69" t="s">
        <v>32</v>
      </c>
      <c r="C51" s="495" t="s">
        <v>116</v>
      </c>
      <c r="D51" s="496"/>
      <c r="E51" s="496"/>
      <c r="F51" s="496"/>
      <c r="G51" s="496"/>
      <c r="H51" s="496"/>
      <c r="I51" s="497"/>
      <c r="K51" s="5"/>
    </row>
    <row r="52" spans="2:11" ht="14.25" x14ac:dyDescent="0.2">
      <c r="B52" s="70" t="s">
        <v>62</v>
      </c>
      <c r="C52" s="84" t="s">
        <v>117</v>
      </c>
      <c r="D52" s="146">
        <f>TOTAL!D52</f>
        <v>85323</v>
      </c>
      <c r="E52" s="130" t="s">
        <v>17</v>
      </c>
      <c r="F52" s="94">
        <f>F86</f>
        <v>350</v>
      </c>
      <c r="G52" s="94">
        <f>TOTAL!G52</f>
        <v>1.88</v>
      </c>
      <c r="H52" s="86"/>
      <c r="I52" s="77"/>
      <c r="K52" s="5"/>
    </row>
    <row r="53" spans="2:11" ht="15" x14ac:dyDescent="0.25">
      <c r="B53" s="41" t="s">
        <v>33</v>
      </c>
      <c r="C53" s="42" t="s">
        <v>21</v>
      </c>
      <c r="D53" s="146"/>
      <c r="E53" s="155"/>
      <c r="F53" s="215"/>
      <c r="G53" s="94"/>
      <c r="H53" s="177"/>
      <c r="I53" s="176"/>
      <c r="K53" s="5"/>
    </row>
    <row r="54" spans="2:11" ht="14.25" x14ac:dyDescent="0.2">
      <c r="B54" s="34" t="s">
        <v>64</v>
      </c>
      <c r="C54" s="84" t="s">
        <v>23</v>
      </c>
      <c r="D54" s="146">
        <f>TOTAL!D54</f>
        <v>90085</v>
      </c>
      <c r="E54" s="130" t="s">
        <v>29</v>
      </c>
      <c r="F54" s="94">
        <v>820</v>
      </c>
      <c r="G54" s="94">
        <f>TOTAL!G54</f>
        <v>7.09</v>
      </c>
      <c r="H54" s="86"/>
      <c r="I54" s="77"/>
      <c r="K54" s="5"/>
    </row>
    <row r="55" spans="2:11" ht="15" x14ac:dyDescent="0.25">
      <c r="B55" s="43" t="s">
        <v>65</v>
      </c>
      <c r="C55" s="38" t="s">
        <v>63</v>
      </c>
      <c r="D55" s="146"/>
      <c r="E55" s="155"/>
      <c r="F55" s="174"/>
      <c r="G55" s="94"/>
      <c r="H55" s="177"/>
      <c r="I55" s="176"/>
      <c r="K55" s="5"/>
    </row>
    <row r="56" spans="2:11" ht="14.25" x14ac:dyDescent="0.2">
      <c r="B56" s="34" t="s">
        <v>67</v>
      </c>
      <c r="C56" s="84" t="s">
        <v>24</v>
      </c>
      <c r="D56" s="146" t="str">
        <f>TOTAL!D56</f>
        <v>73877/002</v>
      </c>
      <c r="E56" s="208" t="s">
        <v>16</v>
      </c>
      <c r="F56" s="94">
        <v>40</v>
      </c>
      <c r="G56" s="94">
        <f>TOTAL!G56</f>
        <v>36.85</v>
      </c>
      <c r="H56" s="86"/>
      <c r="I56" s="77"/>
      <c r="K56" s="5"/>
    </row>
    <row r="57" spans="2:11" ht="15" x14ac:dyDescent="0.25">
      <c r="B57" s="43" t="s">
        <v>68</v>
      </c>
      <c r="C57" s="38" t="s">
        <v>66</v>
      </c>
      <c r="D57" s="146"/>
      <c r="E57" s="155"/>
      <c r="F57" s="174"/>
      <c r="G57" s="94"/>
      <c r="H57" s="175"/>
      <c r="I57" s="176"/>
      <c r="K57" s="5"/>
    </row>
    <row r="58" spans="2:11" ht="14.25" x14ac:dyDescent="0.2">
      <c r="B58" s="34" t="s">
        <v>70</v>
      </c>
      <c r="C58" s="84" t="s">
        <v>25</v>
      </c>
      <c r="D58" s="146">
        <f>TOTAL!D58</f>
        <v>93379</v>
      </c>
      <c r="E58" s="130" t="s">
        <v>29</v>
      </c>
      <c r="F58" s="94">
        <f>ROUNDUP((F54-(F63*0.41+F64*0.41+F65*0.65+F66*0.65+F67*1+F68*1.58+F69*1.69)),0)</f>
        <v>614</v>
      </c>
      <c r="G58" s="94">
        <f>TOTAL!G58</f>
        <v>12.77</v>
      </c>
      <c r="H58" s="86"/>
      <c r="I58" s="77"/>
      <c r="K58" s="5"/>
    </row>
    <row r="59" spans="2:11" ht="28.5" x14ac:dyDescent="0.2">
      <c r="B59" s="59" t="s">
        <v>118</v>
      </c>
      <c r="C59" s="92" t="s">
        <v>171</v>
      </c>
      <c r="D59" s="146">
        <f>TOTAL!D59</f>
        <v>79482</v>
      </c>
      <c r="E59" s="189" t="s">
        <v>29</v>
      </c>
      <c r="F59" s="94">
        <f>ROUNDUP((F58*0.5),0)</f>
        <v>307</v>
      </c>
      <c r="G59" s="94">
        <f>TOTAL!G59</f>
        <v>63.6</v>
      </c>
      <c r="H59" s="86"/>
      <c r="I59" s="77"/>
      <c r="K59" s="5"/>
    </row>
    <row r="60" spans="2:11" ht="15" x14ac:dyDescent="0.25">
      <c r="B60" s="43" t="s">
        <v>71</v>
      </c>
      <c r="C60" s="38" t="s">
        <v>69</v>
      </c>
      <c r="D60" s="146"/>
      <c r="E60" s="155"/>
      <c r="F60" s="174"/>
      <c r="G60" s="94"/>
      <c r="H60" s="177"/>
      <c r="I60" s="176"/>
      <c r="K60" s="5"/>
    </row>
    <row r="61" spans="2:11" ht="16.5" customHeight="1" x14ac:dyDescent="0.2">
      <c r="B61" s="59" t="s">
        <v>72</v>
      </c>
      <c r="C61" s="92" t="s">
        <v>93</v>
      </c>
      <c r="D61" s="146">
        <f>TOTAL!D61</f>
        <v>95875</v>
      </c>
      <c r="E61" s="189" t="s">
        <v>91</v>
      </c>
      <c r="F61" s="94">
        <f>ROUNDUP(((F54-F58)*5.8),0)</f>
        <v>1195</v>
      </c>
      <c r="G61" s="94">
        <f>TOTAL!G61</f>
        <v>1.07</v>
      </c>
      <c r="H61" s="86"/>
      <c r="I61" s="77"/>
      <c r="K61" s="218"/>
    </row>
    <row r="62" spans="2:11" ht="15" x14ac:dyDescent="0.25">
      <c r="B62" s="43" t="s">
        <v>73</v>
      </c>
      <c r="C62" s="38" t="s">
        <v>74</v>
      </c>
      <c r="D62" s="146"/>
      <c r="E62" s="155"/>
      <c r="F62" s="215"/>
      <c r="G62" s="94"/>
      <c r="H62" s="175"/>
      <c r="I62" s="178"/>
      <c r="K62" s="5"/>
    </row>
    <row r="63" spans="2:11" ht="15" x14ac:dyDescent="0.2">
      <c r="B63" s="34" t="s">
        <v>75</v>
      </c>
      <c r="C63" s="84" t="s">
        <v>140</v>
      </c>
      <c r="D63" s="146" t="str">
        <f>TOTAL!D63</f>
        <v>92852+INS13159</v>
      </c>
      <c r="E63" s="130" t="s">
        <v>17</v>
      </c>
      <c r="F63" s="94">
        <v>0</v>
      </c>
      <c r="G63" s="94">
        <f>TOTAL!G63</f>
        <v>78.22</v>
      </c>
      <c r="H63" s="86"/>
      <c r="I63" s="77"/>
      <c r="K63" s="5"/>
    </row>
    <row r="64" spans="2:11" ht="15" x14ac:dyDescent="0.2">
      <c r="B64" s="34" t="s">
        <v>76</v>
      </c>
      <c r="C64" s="84" t="s">
        <v>97</v>
      </c>
      <c r="D64" s="146">
        <f>TOTAL!D64</f>
        <v>92835</v>
      </c>
      <c r="E64" s="130" t="s">
        <v>17</v>
      </c>
      <c r="F64" s="94">
        <v>87</v>
      </c>
      <c r="G64" s="94">
        <f>TOTAL!G64</f>
        <v>164.96</v>
      </c>
      <c r="H64" s="86"/>
      <c r="I64" s="77"/>
      <c r="K64" s="5"/>
    </row>
    <row r="65" spans="2:11" ht="15" x14ac:dyDescent="0.2">
      <c r="B65" s="34" t="s">
        <v>123</v>
      </c>
      <c r="C65" s="84" t="s">
        <v>121</v>
      </c>
      <c r="D65" s="146" t="str">
        <f>TOTAL!D65</f>
        <v>92856+INS13173</v>
      </c>
      <c r="E65" s="130" t="s">
        <v>17</v>
      </c>
      <c r="F65" s="94">
        <v>234</v>
      </c>
      <c r="G65" s="94">
        <f>TOTAL!G65</f>
        <v>138.88</v>
      </c>
      <c r="H65" s="86"/>
      <c r="I65" s="77"/>
      <c r="K65" s="164"/>
    </row>
    <row r="66" spans="2:11" ht="15" x14ac:dyDescent="0.2">
      <c r="B66" s="34" t="s">
        <v>139</v>
      </c>
      <c r="C66" s="84" t="s">
        <v>98</v>
      </c>
      <c r="D66" s="146">
        <f>TOTAL!D66</f>
        <v>92839</v>
      </c>
      <c r="E66" s="130" t="s">
        <v>17</v>
      </c>
      <c r="F66" s="94">
        <v>29</v>
      </c>
      <c r="G66" s="94">
        <f>TOTAL!G66</f>
        <v>274.54000000000002</v>
      </c>
      <c r="H66" s="86"/>
      <c r="I66" s="77"/>
      <c r="K66" s="164"/>
    </row>
    <row r="67" spans="2:11" ht="15" x14ac:dyDescent="0.2">
      <c r="B67" s="34" t="s">
        <v>174</v>
      </c>
      <c r="C67" s="84" t="s">
        <v>177</v>
      </c>
      <c r="D67" s="146" t="str">
        <f>TOTAL!D67</f>
        <v>92860+INS7773</v>
      </c>
      <c r="E67" s="130" t="s">
        <v>17</v>
      </c>
      <c r="F67" s="108">
        <v>0</v>
      </c>
      <c r="G67" s="94">
        <f>TOTAL!G67</f>
        <v>340.51</v>
      </c>
      <c r="H67" s="86"/>
      <c r="I67" s="77"/>
      <c r="K67" s="164"/>
    </row>
    <row r="68" spans="2:11" ht="15" x14ac:dyDescent="0.2">
      <c r="B68" s="34" t="s">
        <v>175</v>
      </c>
      <c r="C68" s="84" t="s">
        <v>178</v>
      </c>
      <c r="D68" s="146">
        <f>TOTAL!D68</f>
        <v>92847</v>
      </c>
      <c r="E68" s="130" t="s">
        <v>17</v>
      </c>
      <c r="F68" s="108">
        <v>0</v>
      </c>
      <c r="G68" s="94">
        <f>TOTAL!G68</f>
        <v>553.1</v>
      </c>
      <c r="H68" s="86"/>
      <c r="I68" s="77"/>
      <c r="K68" s="164"/>
    </row>
    <row r="69" spans="2:11" ht="14.25" x14ac:dyDescent="0.2">
      <c r="B69" s="34" t="s">
        <v>176</v>
      </c>
      <c r="C69" s="84" t="s">
        <v>179</v>
      </c>
      <c r="D69" s="146" t="str">
        <f>TOTAL!D69</f>
        <v>PLEO 305</v>
      </c>
      <c r="E69" s="130" t="s">
        <v>17</v>
      </c>
      <c r="F69" s="108">
        <v>0</v>
      </c>
      <c r="G69" s="94">
        <f>TOTAL!G69</f>
        <v>1733.16</v>
      </c>
      <c r="H69" s="86"/>
      <c r="I69" s="77"/>
      <c r="K69" s="164"/>
    </row>
    <row r="70" spans="2:11" ht="15" x14ac:dyDescent="0.25">
      <c r="B70" s="43" t="s">
        <v>77</v>
      </c>
      <c r="C70" s="38" t="s">
        <v>144</v>
      </c>
      <c r="D70" s="146"/>
      <c r="E70" s="155"/>
      <c r="F70" s="174"/>
      <c r="G70" s="94"/>
      <c r="H70" s="175"/>
      <c r="I70" s="178"/>
      <c r="K70" s="5"/>
    </row>
    <row r="71" spans="2:11" ht="14.25" x14ac:dyDescent="0.2">
      <c r="B71" s="34" t="s">
        <v>78</v>
      </c>
      <c r="C71" s="84" t="s">
        <v>145</v>
      </c>
      <c r="D71" s="146" t="str">
        <f>TOTAL!D71</f>
        <v>PLEO 340</v>
      </c>
      <c r="E71" s="130" t="s">
        <v>30</v>
      </c>
      <c r="F71" s="94">
        <v>6</v>
      </c>
      <c r="G71" s="94">
        <f>TOTAL!G71</f>
        <v>1389.87</v>
      </c>
      <c r="H71" s="86"/>
      <c r="I71" s="77"/>
      <c r="K71" s="5"/>
    </row>
    <row r="72" spans="2:11" ht="14.25" x14ac:dyDescent="0.2">
      <c r="B72" s="34" t="s">
        <v>79</v>
      </c>
      <c r="C72" s="84" t="s">
        <v>146</v>
      </c>
      <c r="D72" s="146" t="str">
        <f>TOTAL!D72</f>
        <v>PLEO 341</v>
      </c>
      <c r="E72" s="130" t="s">
        <v>30</v>
      </c>
      <c r="F72" s="94">
        <v>10</v>
      </c>
      <c r="G72" s="94">
        <f>TOTAL!G72</f>
        <v>1822.45</v>
      </c>
      <c r="H72" s="86"/>
      <c r="I72" s="77"/>
      <c r="K72" s="5"/>
    </row>
    <row r="73" spans="2:11" ht="14.25" x14ac:dyDescent="0.2">
      <c r="B73" s="34" t="s">
        <v>80</v>
      </c>
      <c r="C73" s="84" t="s">
        <v>182</v>
      </c>
      <c r="D73" s="146" t="str">
        <f>TOTAL!D73</f>
        <v>PLEO 328</v>
      </c>
      <c r="E73" s="130" t="s">
        <v>30</v>
      </c>
      <c r="F73" s="94">
        <v>0</v>
      </c>
      <c r="G73" s="94">
        <f>TOTAL!G73</f>
        <v>3751.02</v>
      </c>
      <c r="H73" s="86"/>
      <c r="I73" s="77"/>
      <c r="K73" s="5"/>
    </row>
    <row r="74" spans="2:11" ht="14.25" x14ac:dyDescent="0.2">
      <c r="B74" s="34" t="s">
        <v>81</v>
      </c>
      <c r="C74" s="84" t="s">
        <v>236</v>
      </c>
      <c r="D74" s="146" t="str">
        <f>TOTAL!D74</f>
        <v>PLEO 329</v>
      </c>
      <c r="E74" s="130" t="s">
        <v>30</v>
      </c>
      <c r="F74" s="94">
        <v>0</v>
      </c>
      <c r="G74" s="94">
        <f>TOTAL!G74</f>
        <v>4292.42</v>
      </c>
      <c r="H74" s="86"/>
      <c r="I74" s="77"/>
      <c r="K74" s="5"/>
    </row>
    <row r="75" spans="2:11" ht="14.25" x14ac:dyDescent="0.2">
      <c r="B75" s="34" t="s">
        <v>141</v>
      </c>
      <c r="C75" s="84" t="s">
        <v>208</v>
      </c>
      <c r="D75" s="146" t="str">
        <f>TOTAL!D75</f>
        <v>PLEO 323</v>
      </c>
      <c r="E75" s="130" t="s">
        <v>30</v>
      </c>
      <c r="F75" s="94">
        <v>0</v>
      </c>
      <c r="G75" s="94">
        <f>TOTAL!G75</f>
        <v>5152.4399999999996</v>
      </c>
      <c r="H75" s="86"/>
      <c r="I75" s="77"/>
      <c r="K75" s="5"/>
    </row>
    <row r="76" spans="2:11" ht="14.25" x14ac:dyDescent="0.2">
      <c r="B76" s="210" t="s">
        <v>142</v>
      </c>
      <c r="C76" s="186" t="s">
        <v>206</v>
      </c>
      <c r="D76" s="146" t="str">
        <f>TOTAL!D76</f>
        <v>PLEO 308</v>
      </c>
      <c r="E76" s="85" t="s">
        <v>30</v>
      </c>
      <c r="F76" s="94">
        <v>0</v>
      </c>
      <c r="G76" s="94">
        <f>TOTAL!G76</f>
        <v>4144.2</v>
      </c>
      <c r="H76" s="86"/>
      <c r="I76" s="77"/>
      <c r="K76" s="5"/>
    </row>
    <row r="77" spans="2:11" ht="14.25" x14ac:dyDescent="0.2">
      <c r="B77" s="34" t="s">
        <v>143</v>
      </c>
      <c r="C77" s="186" t="s">
        <v>235</v>
      </c>
      <c r="D77" s="146" t="str">
        <f>TOTAL!D77</f>
        <v>PLEO 309</v>
      </c>
      <c r="E77" s="85" t="s">
        <v>30</v>
      </c>
      <c r="F77" s="94">
        <v>0</v>
      </c>
      <c r="G77" s="94">
        <f>TOTAL!G77</f>
        <v>9191.25</v>
      </c>
      <c r="H77" s="86"/>
      <c r="I77" s="77"/>
      <c r="K77" s="5"/>
    </row>
    <row r="78" spans="2:11" ht="15" x14ac:dyDescent="0.2">
      <c r="B78" s="210" t="s">
        <v>185</v>
      </c>
      <c r="C78" s="84" t="s">
        <v>280</v>
      </c>
      <c r="D78" s="146" t="str">
        <f>TOTAL!D78</f>
        <v>PLEO 302</v>
      </c>
      <c r="E78" s="85" t="s">
        <v>30</v>
      </c>
      <c r="F78" s="94">
        <v>0</v>
      </c>
      <c r="G78" s="94">
        <f>TOTAL!G78</f>
        <v>1413.36</v>
      </c>
      <c r="H78" s="86"/>
      <c r="I78" s="77"/>
      <c r="K78" s="5"/>
    </row>
    <row r="79" spans="2:11" ht="15" x14ac:dyDescent="0.2">
      <c r="B79" s="210" t="s">
        <v>234</v>
      </c>
      <c r="C79" s="84" t="s">
        <v>183</v>
      </c>
      <c r="D79" s="146" t="str">
        <f>TOTAL!D79</f>
        <v>PLEO 298</v>
      </c>
      <c r="E79" s="130" t="s">
        <v>30</v>
      </c>
      <c r="F79" s="216">
        <v>0</v>
      </c>
      <c r="G79" s="94">
        <f>TOTAL!G79</f>
        <v>2295.85</v>
      </c>
      <c r="H79" s="86"/>
      <c r="I79" s="77"/>
      <c r="K79" s="5"/>
    </row>
    <row r="80" spans="2:11" ht="14.25" x14ac:dyDescent="0.2">
      <c r="B80" s="210" t="s">
        <v>340</v>
      </c>
      <c r="C80" s="84" t="s">
        <v>341</v>
      </c>
      <c r="D80" s="146" t="str">
        <f>TOTAL!D80</f>
        <v>PLEO 312</v>
      </c>
      <c r="E80" s="130" t="s">
        <v>30</v>
      </c>
      <c r="F80" s="217">
        <v>0</v>
      </c>
      <c r="G80" s="94">
        <f>TOTAL!G80</f>
        <v>3670.78</v>
      </c>
      <c r="H80" s="86"/>
      <c r="I80" s="77"/>
      <c r="K80" s="5"/>
    </row>
    <row r="81" spans="2:11" ht="15" x14ac:dyDescent="0.25">
      <c r="B81" s="43" t="s">
        <v>82</v>
      </c>
      <c r="C81" s="38" t="s">
        <v>197</v>
      </c>
      <c r="D81" s="146"/>
      <c r="E81" s="205"/>
      <c r="F81" s="217"/>
      <c r="G81" s="94"/>
      <c r="H81" s="175"/>
      <c r="I81" s="176"/>
      <c r="K81" s="5"/>
    </row>
    <row r="82" spans="2:11" ht="14.25" x14ac:dyDescent="0.2">
      <c r="B82" s="34" t="s">
        <v>84</v>
      </c>
      <c r="C82" s="110" t="s">
        <v>198</v>
      </c>
      <c r="D82" s="146" t="str">
        <f>TOTAL!D82</f>
        <v>73817/001</v>
      </c>
      <c r="E82" s="130" t="s">
        <v>29</v>
      </c>
      <c r="F82" s="216">
        <v>16</v>
      </c>
      <c r="G82" s="94">
        <f>TOTAL!G82</f>
        <v>69.540000000000006</v>
      </c>
      <c r="H82" s="86"/>
      <c r="I82" s="77"/>
      <c r="K82" s="5"/>
    </row>
    <row r="83" spans="2:11" ht="14.25" x14ac:dyDescent="0.2">
      <c r="B83" s="34" t="s">
        <v>94</v>
      </c>
      <c r="C83" s="235" t="s">
        <v>218</v>
      </c>
      <c r="D83" s="146">
        <f>TOTAL!D83</f>
        <v>83356</v>
      </c>
      <c r="E83" s="68" t="s">
        <v>91</v>
      </c>
      <c r="F83" s="217">
        <f>ROUNDUP((F82*78),0)</f>
        <v>1248</v>
      </c>
      <c r="G83" s="94">
        <f>TOTAL!G83</f>
        <v>0.75</v>
      </c>
      <c r="H83" s="86"/>
      <c r="I83" s="77"/>
      <c r="K83" s="218"/>
    </row>
    <row r="84" spans="2:11" ht="15" x14ac:dyDescent="0.25">
      <c r="B84" s="43" t="s">
        <v>189</v>
      </c>
      <c r="C84" s="38" t="s">
        <v>83</v>
      </c>
      <c r="D84" s="146"/>
      <c r="E84" s="155"/>
      <c r="F84" s="174"/>
      <c r="G84" s="94"/>
      <c r="H84" s="175"/>
      <c r="I84" s="176"/>
      <c r="K84" s="5"/>
    </row>
    <row r="85" spans="2:11" ht="14.25" x14ac:dyDescent="0.2">
      <c r="B85" s="34" t="s">
        <v>190</v>
      </c>
      <c r="C85" s="110" t="s">
        <v>90</v>
      </c>
      <c r="D85" s="146" t="str">
        <f>TOTAL!D85</f>
        <v>PLEO 000290</v>
      </c>
      <c r="E85" s="67" t="s">
        <v>2</v>
      </c>
      <c r="F85" s="94">
        <f>SUM(F71:F80)</f>
        <v>16</v>
      </c>
      <c r="G85" s="94">
        <f>TOTAL!G85</f>
        <v>269.89</v>
      </c>
      <c r="H85" s="86"/>
      <c r="I85" s="77"/>
      <c r="K85" s="5"/>
    </row>
    <row r="86" spans="2:11" ht="14.25" x14ac:dyDescent="0.2">
      <c r="B86" s="34" t="s">
        <v>191</v>
      </c>
      <c r="C86" s="111" t="s">
        <v>87</v>
      </c>
      <c r="D86" s="146" t="str">
        <f>TOTAL!D86</f>
        <v>PLEO 000289</v>
      </c>
      <c r="E86" s="68" t="s">
        <v>17</v>
      </c>
      <c r="F86" s="94">
        <f>SUM(F63:F69)</f>
        <v>350</v>
      </c>
      <c r="G86" s="94">
        <f>TOTAL!G86</f>
        <v>31.75</v>
      </c>
      <c r="H86" s="86"/>
      <c r="I86" s="77"/>
      <c r="K86" s="5"/>
    </row>
    <row r="87" spans="2:11" ht="15" customHeight="1" thickBot="1" x14ac:dyDescent="0.3">
      <c r="B87" s="492" t="s">
        <v>85</v>
      </c>
      <c r="C87" s="493"/>
      <c r="D87" s="509"/>
      <c r="E87" s="493"/>
      <c r="F87" s="493"/>
      <c r="G87" s="493"/>
      <c r="H87" s="494"/>
      <c r="I87" s="72">
        <f>SUM(I52:I86)</f>
        <v>0</v>
      </c>
      <c r="K87" s="5"/>
    </row>
    <row r="88" spans="2:11" ht="15" customHeight="1" thickBot="1" x14ac:dyDescent="0.3">
      <c r="B88" s="179" t="s">
        <v>99</v>
      </c>
      <c r="C88" s="180" t="s">
        <v>147</v>
      </c>
      <c r="D88" s="81"/>
      <c r="E88" s="81"/>
      <c r="F88" s="81"/>
      <c r="G88" s="81"/>
      <c r="H88" s="81"/>
      <c r="I88" s="82"/>
      <c r="K88" s="5"/>
    </row>
    <row r="89" spans="2:11" ht="15" customHeight="1" x14ac:dyDescent="0.2">
      <c r="B89" s="182" t="s">
        <v>100</v>
      </c>
      <c r="C89" s="201" t="s">
        <v>161</v>
      </c>
      <c r="D89" s="308">
        <f>TOTAL!D89</f>
        <v>78472</v>
      </c>
      <c r="E89" s="211" t="s">
        <v>16</v>
      </c>
      <c r="F89" s="192">
        <f>F92</f>
        <v>825</v>
      </c>
      <c r="G89" s="296">
        <f>TOTAL!G89</f>
        <v>0.34</v>
      </c>
      <c r="H89" s="192"/>
      <c r="I89" s="183"/>
      <c r="K89" s="5"/>
    </row>
    <row r="90" spans="2:11" ht="15" customHeight="1" x14ac:dyDescent="0.2">
      <c r="B90" s="44" t="s">
        <v>148</v>
      </c>
      <c r="C90" s="194" t="s">
        <v>56</v>
      </c>
      <c r="D90" s="189">
        <f>TOTAL!D90</f>
        <v>72961</v>
      </c>
      <c r="E90" s="195" t="s">
        <v>16</v>
      </c>
      <c r="F90" s="288">
        <f>F92</f>
        <v>825</v>
      </c>
      <c r="G90" s="108">
        <f>TOTAL!G90</f>
        <v>1.22</v>
      </c>
      <c r="H90" s="196"/>
      <c r="I90" s="33"/>
      <c r="K90" s="5"/>
    </row>
    <row r="91" spans="2:11" ht="15" customHeight="1" x14ac:dyDescent="0.2">
      <c r="B91" s="44" t="s">
        <v>149</v>
      </c>
      <c r="C91" s="186" t="s">
        <v>192</v>
      </c>
      <c r="D91" s="189">
        <f>TOTAL!D91</f>
        <v>83668</v>
      </c>
      <c r="E91" s="187" t="s">
        <v>29</v>
      </c>
      <c r="F91" s="193">
        <f>ROUNDUP((F92*0.05),0)</f>
        <v>42</v>
      </c>
      <c r="G91" s="108">
        <f>TOTAL!G91</f>
        <v>85.89</v>
      </c>
      <c r="H91" s="36"/>
      <c r="I91" s="184"/>
      <c r="K91" s="5"/>
    </row>
    <row r="92" spans="2:11" ht="30" customHeight="1" x14ac:dyDescent="0.2">
      <c r="B92" s="181" t="s">
        <v>308</v>
      </c>
      <c r="C92" s="166" t="s">
        <v>193</v>
      </c>
      <c r="D92" s="309">
        <f>TOTAL!D92</f>
        <v>68333</v>
      </c>
      <c r="E92" s="188" t="s">
        <v>16</v>
      </c>
      <c r="F92" s="219">
        <v>825</v>
      </c>
      <c r="G92" s="94">
        <f>TOTAL!G92</f>
        <v>42.69</v>
      </c>
      <c r="H92" s="190"/>
      <c r="I92" s="191"/>
      <c r="K92" s="5"/>
    </row>
    <row r="93" spans="2:11" ht="15" customHeight="1" thickBot="1" x14ac:dyDescent="0.3">
      <c r="B93" s="492" t="s">
        <v>150</v>
      </c>
      <c r="C93" s="493"/>
      <c r="D93" s="493"/>
      <c r="E93" s="493"/>
      <c r="F93" s="493"/>
      <c r="G93" s="493"/>
      <c r="H93" s="494"/>
      <c r="I93" s="37">
        <f>SUM(I89:I92)</f>
        <v>0</v>
      </c>
      <c r="K93" s="5"/>
    </row>
    <row r="94" spans="2:11" ht="15" customHeight="1" thickBot="1" x14ac:dyDescent="0.3">
      <c r="B94" s="179" t="s">
        <v>195</v>
      </c>
      <c r="C94" s="180" t="s">
        <v>241</v>
      </c>
      <c r="D94" s="81"/>
      <c r="E94" s="81"/>
      <c r="F94" s="81"/>
      <c r="G94" s="81"/>
      <c r="H94" s="81"/>
      <c r="I94" s="82"/>
      <c r="K94" s="5"/>
    </row>
    <row r="95" spans="2:11" ht="15" customHeight="1" x14ac:dyDescent="0.2">
      <c r="B95" s="44" t="s">
        <v>196</v>
      </c>
      <c r="C95" s="186" t="s">
        <v>192</v>
      </c>
      <c r="D95" s="187">
        <f>TOTAL!D95</f>
        <v>83668</v>
      </c>
      <c r="E95" s="187" t="s">
        <v>29</v>
      </c>
      <c r="F95" s="298">
        <f>ROUNDUP((F96*0.05),0)</f>
        <v>2</v>
      </c>
      <c r="G95" s="189">
        <f>TOTAL!G95</f>
        <v>85.89</v>
      </c>
      <c r="H95" s="36"/>
      <c r="I95" s="184"/>
      <c r="K95" s="5"/>
    </row>
    <row r="96" spans="2:11" ht="28.5" customHeight="1" x14ac:dyDescent="0.2">
      <c r="B96" s="181" t="s">
        <v>246</v>
      </c>
      <c r="C96" s="166" t="s">
        <v>243</v>
      </c>
      <c r="D96" s="188">
        <f>TOTAL!D96</f>
        <v>68333</v>
      </c>
      <c r="E96" s="188" t="s">
        <v>16</v>
      </c>
      <c r="F96" s="298">
        <v>36</v>
      </c>
      <c r="G96" s="189">
        <f>TOTAL!G96</f>
        <v>42.69</v>
      </c>
      <c r="H96" s="190"/>
      <c r="I96" s="191"/>
      <c r="K96" s="5"/>
    </row>
    <row r="97" spans="2:11" ht="15" customHeight="1" x14ac:dyDescent="0.2">
      <c r="B97" s="181" t="s">
        <v>247</v>
      </c>
      <c r="C97" s="166" t="s">
        <v>302</v>
      </c>
      <c r="D97" s="187" t="str">
        <f>TOTAL!D97</f>
        <v>PLEO 326</v>
      </c>
      <c r="E97" s="188" t="s">
        <v>16</v>
      </c>
      <c r="F97" s="288">
        <v>118</v>
      </c>
      <c r="G97" s="189">
        <f>TOTAL!G97</f>
        <v>105.51</v>
      </c>
      <c r="H97" s="190"/>
      <c r="I97" s="191"/>
      <c r="K97" s="5"/>
    </row>
    <row r="98" spans="2:11" ht="15" customHeight="1" x14ac:dyDescent="0.2">
      <c r="B98" s="268" t="s">
        <v>248</v>
      </c>
      <c r="C98" s="166" t="s">
        <v>303</v>
      </c>
      <c r="D98" s="187" t="str">
        <f>TOTAL!D98</f>
        <v>PLEO 326</v>
      </c>
      <c r="E98" s="188" t="s">
        <v>16</v>
      </c>
      <c r="F98" s="193">
        <v>12</v>
      </c>
      <c r="G98" s="298">
        <f>TOTAL!G98</f>
        <v>105.51</v>
      </c>
      <c r="H98" s="36"/>
      <c r="I98" s="191"/>
      <c r="K98" s="5"/>
    </row>
    <row r="99" spans="2:11" ht="15" customHeight="1" thickBot="1" x14ac:dyDescent="0.3">
      <c r="B99" s="492" t="s">
        <v>244</v>
      </c>
      <c r="C99" s="493"/>
      <c r="D99" s="493"/>
      <c r="E99" s="493"/>
      <c r="F99" s="493"/>
      <c r="G99" s="493"/>
      <c r="H99" s="494"/>
      <c r="I99" s="37">
        <f>SUM(I95:I98)</f>
        <v>0</v>
      </c>
      <c r="K99" s="5"/>
    </row>
    <row r="100" spans="2:11" ht="15" customHeight="1" thickBot="1" x14ac:dyDescent="0.3">
      <c r="B100" s="179" t="s">
        <v>245</v>
      </c>
      <c r="C100" s="180" t="s">
        <v>251</v>
      </c>
      <c r="D100" s="81"/>
      <c r="E100" s="81"/>
      <c r="F100" s="81"/>
      <c r="G100" s="81"/>
      <c r="H100" s="81"/>
      <c r="I100" s="82"/>
      <c r="K100" s="5"/>
    </row>
    <row r="101" spans="2:11" ht="30" customHeight="1" x14ac:dyDescent="0.2">
      <c r="B101" s="271" t="s">
        <v>249</v>
      </c>
      <c r="C101" s="270" t="s">
        <v>311</v>
      </c>
      <c r="D101" s="273" t="str">
        <f>TOTAL!D101</f>
        <v>SICRO 5213414</v>
      </c>
      <c r="E101" s="188" t="s">
        <v>16</v>
      </c>
      <c r="F101" s="298">
        <v>1</v>
      </c>
      <c r="G101" s="219">
        <f>TOTAL!G101</f>
        <v>574.78</v>
      </c>
      <c r="H101" s="196"/>
      <c r="I101" s="33"/>
      <c r="K101" s="5"/>
    </row>
    <row r="102" spans="2:11" ht="45" customHeight="1" x14ac:dyDescent="0.2">
      <c r="B102" s="181" t="s">
        <v>250</v>
      </c>
      <c r="C102" s="270" t="s">
        <v>309</v>
      </c>
      <c r="D102" s="273" t="str">
        <f>TOTAL!D102</f>
        <v>SICRO 5213414</v>
      </c>
      <c r="E102" s="188" t="s">
        <v>16</v>
      </c>
      <c r="F102" s="298">
        <v>0</v>
      </c>
      <c r="G102" s="219">
        <f>TOTAL!G102</f>
        <v>574.78</v>
      </c>
      <c r="H102" s="196"/>
      <c r="I102" s="184"/>
      <c r="K102" s="5"/>
    </row>
    <row r="103" spans="2:11" ht="44.25" customHeight="1" x14ac:dyDescent="0.2">
      <c r="B103" s="181" t="s">
        <v>255</v>
      </c>
      <c r="C103" s="270" t="s">
        <v>310</v>
      </c>
      <c r="D103" s="273" t="str">
        <f>TOTAL!D103</f>
        <v>SICRO 5213414</v>
      </c>
      <c r="E103" s="188" t="s">
        <v>16</v>
      </c>
      <c r="F103" s="298">
        <v>0.5</v>
      </c>
      <c r="G103" s="219">
        <f>TOTAL!G103</f>
        <v>574.78</v>
      </c>
      <c r="H103" s="196"/>
      <c r="I103" s="191"/>
      <c r="K103" s="5"/>
    </row>
    <row r="104" spans="2:11" ht="28.5" customHeight="1" x14ac:dyDescent="0.2">
      <c r="B104" s="181" t="s">
        <v>256</v>
      </c>
      <c r="C104" s="270" t="s">
        <v>312</v>
      </c>
      <c r="D104" s="273" t="str">
        <f>TOTAL!D104</f>
        <v>SICRO 5213414</v>
      </c>
      <c r="E104" s="188" t="s">
        <v>16</v>
      </c>
      <c r="F104" s="298">
        <v>1.5</v>
      </c>
      <c r="G104" s="219">
        <f>TOTAL!G104</f>
        <v>574.78</v>
      </c>
      <c r="H104" s="196"/>
      <c r="I104" s="191"/>
      <c r="K104" s="5"/>
    </row>
    <row r="105" spans="2:11" ht="15" customHeight="1" x14ac:dyDescent="0.2">
      <c r="B105" s="181" t="s">
        <v>257</v>
      </c>
      <c r="C105" s="166" t="s">
        <v>253</v>
      </c>
      <c r="D105" s="273" t="str">
        <f>TOTAL!D105</f>
        <v>SICRO 5213414</v>
      </c>
      <c r="E105" s="130" t="s">
        <v>16</v>
      </c>
      <c r="F105" s="298">
        <v>2.5</v>
      </c>
      <c r="G105" s="219">
        <f>TOTAL!G105</f>
        <v>574.78</v>
      </c>
      <c r="H105" s="196"/>
      <c r="I105" s="191"/>
      <c r="K105" s="5"/>
    </row>
    <row r="106" spans="2:11" ht="15" customHeight="1" x14ac:dyDescent="0.2">
      <c r="B106" s="181" t="s">
        <v>263</v>
      </c>
      <c r="C106" s="166" t="s">
        <v>254</v>
      </c>
      <c r="D106" s="273" t="str">
        <f>TOTAL!D106</f>
        <v>SICRO 5216111</v>
      </c>
      <c r="E106" s="130" t="s">
        <v>30</v>
      </c>
      <c r="F106" s="193">
        <v>14</v>
      </c>
      <c r="G106" s="219">
        <f>TOTAL!G106</f>
        <v>92.78</v>
      </c>
      <c r="H106" s="196"/>
      <c r="I106" s="191"/>
      <c r="K106" s="5"/>
    </row>
    <row r="107" spans="2:11" ht="27.75" customHeight="1" x14ac:dyDescent="0.2">
      <c r="B107" s="181" t="s">
        <v>264</v>
      </c>
      <c r="C107" s="166" t="s">
        <v>258</v>
      </c>
      <c r="D107" s="273">
        <f>TOTAL!D107</f>
        <v>72947</v>
      </c>
      <c r="E107" s="188" t="s">
        <v>16</v>
      </c>
      <c r="F107" s="298">
        <v>14</v>
      </c>
      <c r="G107" s="219">
        <f>TOTAL!G107</f>
        <v>23.73</v>
      </c>
      <c r="H107" s="272"/>
      <c r="I107" s="191"/>
      <c r="K107" s="5"/>
    </row>
    <row r="108" spans="2:11" ht="27.75" customHeight="1" x14ac:dyDescent="0.2">
      <c r="B108" s="181" t="s">
        <v>265</v>
      </c>
      <c r="C108" s="166" t="s">
        <v>293</v>
      </c>
      <c r="D108" s="273">
        <f>TOTAL!D108</f>
        <v>72947</v>
      </c>
      <c r="E108" s="188" t="s">
        <v>16</v>
      </c>
      <c r="F108" s="298">
        <v>14</v>
      </c>
      <c r="G108" s="219">
        <f>TOTAL!G108</f>
        <v>23.73</v>
      </c>
      <c r="H108" s="272"/>
      <c r="I108" s="191"/>
      <c r="K108" s="5"/>
    </row>
    <row r="109" spans="2:11" ht="30.75" customHeight="1" x14ac:dyDescent="0.2">
      <c r="B109" s="181" t="s">
        <v>266</v>
      </c>
      <c r="C109" s="166" t="s">
        <v>260</v>
      </c>
      <c r="D109" s="273">
        <f>TOTAL!D109</f>
        <v>72947</v>
      </c>
      <c r="E109" s="188" t="s">
        <v>16</v>
      </c>
      <c r="F109" s="298">
        <v>0</v>
      </c>
      <c r="G109" s="219">
        <f>TOTAL!G109</f>
        <v>23.73</v>
      </c>
      <c r="H109" s="272"/>
      <c r="I109" s="191"/>
      <c r="K109" s="5"/>
    </row>
    <row r="110" spans="2:11" ht="30.75" customHeight="1" x14ac:dyDescent="0.2">
      <c r="B110" s="181" t="s">
        <v>267</v>
      </c>
      <c r="C110" s="166" t="s">
        <v>305</v>
      </c>
      <c r="D110" s="273">
        <f>TOTAL!D110</f>
        <v>72948</v>
      </c>
      <c r="E110" s="188" t="s">
        <v>16</v>
      </c>
      <c r="F110" s="298">
        <v>0</v>
      </c>
      <c r="G110" s="219">
        <f>TOTAL!G111</f>
        <v>23.73</v>
      </c>
      <c r="H110" s="272"/>
      <c r="I110" s="191"/>
      <c r="K110" s="5"/>
    </row>
    <row r="111" spans="2:11" ht="30.75" customHeight="1" x14ac:dyDescent="0.2">
      <c r="B111" s="181" t="s">
        <v>268</v>
      </c>
      <c r="C111" s="166" t="s">
        <v>300</v>
      </c>
      <c r="D111" s="273">
        <f>TOTAL!D111</f>
        <v>72947</v>
      </c>
      <c r="E111" s="188" t="s">
        <v>16</v>
      </c>
      <c r="F111" s="298">
        <v>0</v>
      </c>
      <c r="G111" s="219">
        <f>TOTAL!G112</f>
        <v>23.73</v>
      </c>
      <c r="H111" s="272"/>
      <c r="I111" s="191"/>
      <c r="K111" s="5"/>
    </row>
    <row r="112" spans="2:11" ht="28.5" customHeight="1" x14ac:dyDescent="0.2">
      <c r="B112" s="181" t="s">
        <v>269</v>
      </c>
      <c r="C112" s="166" t="s">
        <v>259</v>
      </c>
      <c r="D112" s="273">
        <f>TOTAL!D112</f>
        <v>72947</v>
      </c>
      <c r="E112" s="188" t="s">
        <v>16</v>
      </c>
      <c r="F112" s="298">
        <v>103</v>
      </c>
      <c r="G112" s="219">
        <f>TOTAL!G112</f>
        <v>23.73</v>
      </c>
      <c r="H112" s="272"/>
      <c r="I112" s="191"/>
      <c r="K112" s="5"/>
    </row>
    <row r="113" spans="2:11" ht="30" customHeight="1" x14ac:dyDescent="0.2">
      <c r="B113" s="181" t="s">
        <v>294</v>
      </c>
      <c r="C113" s="166" t="s">
        <v>261</v>
      </c>
      <c r="D113" s="273">
        <f>TOTAL!D113</f>
        <v>72947</v>
      </c>
      <c r="E113" s="188" t="s">
        <v>16</v>
      </c>
      <c r="F113" s="298">
        <v>17</v>
      </c>
      <c r="G113" s="219">
        <f>TOTAL!G113</f>
        <v>23.73</v>
      </c>
      <c r="H113" s="272"/>
      <c r="I113" s="191"/>
      <c r="K113" s="5"/>
    </row>
    <row r="114" spans="2:11" ht="30" customHeight="1" x14ac:dyDescent="0.2">
      <c r="B114" s="181" t="s">
        <v>298</v>
      </c>
      <c r="C114" s="166" t="s">
        <v>262</v>
      </c>
      <c r="D114" s="273">
        <f>TOTAL!D114</f>
        <v>72947</v>
      </c>
      <c r="E114" s="188" t="s">
        <v>16</v>
      </c>
      <c r="F114" s="298">
        <v>0</v>
      </c>
      <c r="G114" s="219">
        <f>TOTAL!G114</f>
        <v>23.73</v>
      </c>
      <c r="H114" s="272"/>
      <c r="I114" s="191"/>
      <c r="K114" s="5"/>
    </row>
    <row r="115" spans="2:11" ht="29.25" customHeight="1" x14ac:dyDescent="0.2">
      <c r="B115" s="181" t="s">
        <v>301</v>
      </c>
      <c r="C115" s="166" t="s">
        <v>270</v>
      </c>
      <c r="D115" s="273" t="str">
        <f>TOTAL!D115</f>
        <v>SICRO 5214000</v>
      </c>
      <c r="E115" s="188" t="s">
        <v>16</v>
      </c>
      <c r="F115" s="298">
        <v>0</v>
      </c>
      <c r="G115" s="219">
        <f>TOTAL!G115</f>
        <v>91.94</v>
      </c>
      <c r="H115" s="272"/>
      <c r="I115" s="191"/>
      <c r="K115" s="5"/>
    </row>
    <row r="116" spans="2:11" ht="28.5" customHeight="1" x14ac:dyDescent="0.2">
      <c r="B116" s="181" t="s">
        <v>304</v>
      </c>
      <c r="C116" s="166" t="s">
        <v>271</v>
      </c>
      <c r="D116" s="273" t="str">
        <f>TOTAL!D116</f>
        <v>SICRO 5214000</v>
      </c>
      <c r="E116" s="188" t="s">
        <v>16</v>
      </c>
      <c r="F116" s="298">
        <v>0</v>
      </c>
      <c r="G116" s="219">
        <f>TOTAL!G116</f>
        <v>91.94</v>
      </c>
      <c r="H116" s="272"/>
      <c r="I116" s="191"/>
      <c r="K116" s="5"/>
    </row>
    <row r="117" spans="2:11" ht="28.5" customHeight="1" x14ac:dyDescent="0.2">
      <c r="B117" s="181" t="s">
        <v>306</v>
      </c>
      <c r="C117" s="166" t="s">
        <v>299</v>
      </c>
      <c r="D117" s="273" t="str">
        <f>TOTAL!D117</f>
        <v>SICRO 5214000</v>
      </c>
      <c r="E117" s="188" t="s">
        <v>16</v>
      </c>
      <c r="F117" s="310">
        <v>7</v>
      </c>
      <c r="G117" s="219">
        <f>TOTAL!G117</f>
        <v>91.94</v>
      </c>
      <c r="H117" s="272"/>
      <c r="I117" s="191"/>
      <c r="K117" s="5"/>
    </row>
    <row r="118" spans="2:11" ht="28.5" customHeight="1" x14ac:dyDescent="0.2">
      <c r="B118" s="181" t="s">
        <v>307</v>
      </c>
      <c r="C118" s="312" t="s">
        <v>331</v>
      </c>
      <c r="D118" s="273" t="str">
        <f>TOTAL!D118</f>
        <v>SICRO 5213359</v>
      </c>
      <c r="E118" s="269" t="s">
        <v>30</v>
      </c>
      <c r="F118" s="298">
        <v>0</v>
      </c>
      <c r="G118" s="219">
        <f>TOTAL!G118</f>
        <v>13.19</v>
      </c>
      <c r="H118" s="272"/>
      <c r="I118" s="191"/>
      <c r="K118" s="5"/>
    </row>
    <row r="119" spans="2:11" ht="15" customHeight="1" thickBot="1" x14ac:dyDescent="0.3">
      <c r="B119" s="492" t="s">
        <v>252</v>
      </c>
      <c r="C119" s="493"/>
      <c r="D119" s="493"/>
      <c r="E119" s="493"/>
      <c r="F119" s="493"/>
      <c r="G119" s="493"/>
      <c r="H119" s="494"/>
      <c r="I119" s="37">
        <f>SUM(I101:I118)</f>
        <v>0</v>
      </c>
      <c r="K119" s="5"/>
    </row>
    <row r="120" spans="2:11" ht="15" customHeight="1" thickBot="1" x14ac:dyDescent="0.3">
      <c r="B120" s="179" t="s">
        <v>278</v>
      </c>
      <c r="C120" s="180" t="s">
        <v>347</v>
      </c>
      <c r="D120" s="81"/>
      <c r="E120" s="81"/>
      <c r="F120" s="81"/>
      <c r="G120" s="81"/>
      <c r="H120" s="81"/>
      <c r="I120" s="82"/>
      <c r="K120" s="5"/>
    </row>
    <row r="121" spans="2:11" ht="15" customHeight="1" x14ac:dyDescent="0.2">
      <c r="B121" s="44" t="s">
        <v>279</v>
      </c>
      <c r="C121" s="30" t="s">
        <v>345</v>
      </c>
      <c r="D121" s="233" t="s">
        <v>338</v>
      </c>
      <c r="E121" s="269" t="s">
        <v>30</v>
      </c>
      <c r="F121" s="94">
        <v>0</v>
      </c>
      <c r="G121" s="94">
        <f>TOTAL!G121</f>
        <v>2210</v>
      </c>
      <c r="H121" s="36"/>
      <c r="I121" s="33"/>
      <c r="K121" s="5"/>
    </row>
    <row r="122" spans="2:11" ht="15" customHeight="1" x14ac:dyDescent="0.2">
      <c r="B122" s="432" t="s">
        <v>343</v>
      </c>
      <c r="C122" s="30" t="s">
        <v>344</v>
      </c>
      <c r="D122" s="233" t="s">
        <v>338</v>
      </c>
      <c r="E122" s="269" t="s">
        <v>30</v>
      </c>
      <c r="F122" s="108">
        <v>0</v>
      </c>
      <c r="G122" s="94">
        <f>TOTAL!G122</f>
        <v>3460</v>
      </c>
      <c r="H122" s="36"/>
      <c r="I122" s="33"/>
      <c r="K122" s="5"/>
    </row>
    <row r="123" spans="2:11" ht="15" customHeight="1" thickBot="1" x14ac:dyDescent="0.3">
      <c r="B123" s="504" t="s">
        <v>346</v>
      </c>
      <c r="C123" s="505"/>
      <c r="D123" s="505"/>
      <c r="E123" s="505"/>
      <c r="F123" s="505"/>
      <c r="G123" s="505"/>
      <c r="H123" s="506"/>
      <c r="I123" s="40">
        <f>SUM(I121:I122)</f>
        <v>0</v>
      </c>
      <c r="K123" s="5"/>
    </row>
    <row r="124" spans="2:11" ht="15.75" thickBot="1" x14ac:dyDescent="0.3">
      <c r="B124" s="179" t="s">
        <v>313</v>
      </c>
      <c r="C124" s="180" t="s">
        <v>86</v>
      </c>
      <c r="D124" s="81"/>
      <c r="E124" s="81"/>
      <c r="F124" s="81"/>
      <c r="G124" s="81"/>
      <c r="H124" s="81"/>
      <c r="I124" s="82"/>
      <c r="J124" s="1"/>
      <c r="K124" s="5"/>
    </row>
    <row r="125" spans="2:11" ht="14.25" x14ac:dyDescent="0.2">
      <c r="B125" s="44" t="s">
        <v>314</v>
      </c>
      <c r="C125" s="30" t="s">
        <v>34</v>
      </c>
      <c r="D125" s="233" t="str">
        <f>TOTAL!D125</f>
        <v>PLEO 521017</v>
      </c>
      <c r="E125" s="31" t="s">
        <v>16</v>
      </c>
      <c r="F125" s="94">
        <f>F21</f>
        <v>3570</v>
      </c>
      <c r="G125" s="94">
        <f>TOTAL!G125</f>
        <v>0.9</v>
      </c>
      <c r="H125" s="36"/>
      <c r="I125" s="33"/>
      <c r="J125" s="1"/>
      <c r="K125" s="5"/>
    </row>
    <row r="126" spans="2:11" ht="15.75" thickBot="1" x14ac:dyDescent="0.3">
      <c r="B126" s="504" t="s">
        <v>88</v>
      </c>
      <c r="C126" s="505"/>
      <c r="D126" s="505"/>
      <c r="E126" s="505"/>
      <c r="F126" s="505"/>
      <c r="G126" s="505"/>
      <c r="H126" s="506"/>
      <c r="I126" s="40">
        <f>I125</f>
        <v>0</v>
      </c>
      <c r="J126" s="1"/>
      <c r="K126" s="1"/>
    </row>
    <row r="127" spans="2:11" ht="15.75" thickBot="1" x14ac:dyDescent="0.3">
      <c r="B127" s="510" t="s">
        <v>35</v>
      </c>
      <c r="C127" s="511"/>
      <c r="D127" s="511"/>
      <c r="E127" s="511"/>
      <c r="F127" s="511"/>
      <c r="G127" s="511"/>
      <c r="H127" s="512"/>
      <c r="I127" s="83">
        <f>I18+I49+I87+I93+I99+I119+I123+I126</f>
        <v>0</v>
      </c>
      <c r="J127" s="1"/>
      <c r="K127" s="1"/>
    </row>
    <row r="128" spans="2:11" ht="15.75" thickBot="1" x14ac:dyDescent="0.3">
      <c r="B128" s="62"/>
      <c r="C128" s="62"/>
      <c r="D128" s="62"/>
      <c r="E128" s="62"/>
      <c r="F128" s="62"/>
      <c r="G128" s="62"/>
      <c r="H128" s="62"/>
      <c r="I128" s="63"/>
      <c r="J128" s="1"/>
      <c r="K128" s="1"/>
    </row>
    <row r="129" spans="2:11" ht="15.75" x14ac:dyDescent="0.25">
      <c r="B129" s="45"/>
      <c r="C129" s="498" t="s">
        <v>37</v>
      </c>
      <c r="D129" s="499"/>
      <c r="E129" s="46"/>
      <c r="G129" s="127" t="str">
        <f>TOTAL!G129</f>
        <v>Rio Grande, 31 de Agosto de 2018.</v>
      </c>
      <c r="J129" s="1"/>
    </row>
    <row r="130" spans="2:11" ht="15" x14ac:dyDescent="0.25">
      <c r="B130" s="47"/>
      <c r="C130" s="100" t="s">
        <v>124</v>
      </c>
      <c r="D130" s="101">
        <f>'Cálculo BDI'!$D$3</f>
        <v>7.4000000000000003E-3</v>
      </c>
      <c r="E130" s="46"/>
      <c r="F130" s="93"/>
      <c r="G130" s="46"/>
      <c r="H130" s="46"/>
      <c r="I130" s="46"/>
      <c r="J130" s="1"/>
      <c r="K130" s="1"/>
    </row>
    <row r="131" spans="2:11" ht="15" x14ac:dyDescent="0.25">
      <c r="B131" s="47"/>
      <c r="C131" s="100" t="s">
        <v>125</v>
      </c>
      <c r="D131" s="101">
        <f>'Cálculo BDI'!$D$4</f>
        <v>9.7000000000000003E-3</v>
      </c>
      <c r="E131" s="46"/>
      <c r="J131" s="1"/>
      <c r="K131" s="1"/>
    </row>
    <row r="132" spans="2:11" ht="15.75" x14ac:dyDescent="0.25">
      <c r="B132" s="47"/>
      <c r="C132" s="100" t="s">
        <v>126</v>
      </c>
      <c r="D132" s="101">
        <f>'Cálculo BDI'!$D$5</f>
        <v>1.21E-2</v>
      </c>
      <c r="E132" s="46"/>
      <c r="F132" s="500" t="str">
        <f>TOTAL!F132</f>
        <v>Coordenadora de Projetos Eng.ª Suzel Magali Leite</v>
      </c>
      <c r="G132" s="500"/>
      <c r="H132" s="500"/>
      <c r="I132" s="500"/>
      <c r="J132" s="1"/>
      <c r="K132" s="1"/>
    </row>
    <row r="133" spans="2:11" ht="15" customHeight="1" x14ac:dyDescent="0.25">
      <c r="B133" s="49"/>
      <c r="C133" s="100" t="s">
        <v>127</v>
      </c>
      <c r="D133" s="101">
        <f>'Cálculo BDI'!$D$6</f>
        <v>4.6699999999999998E-2</v>
      </c>
      <c r="E133" s="46"/>
      <c r="F133" s="152"/>
      <c r="G133" s="151"/>
      <c r="H133" s="151"/>
      <c r="I133" s="150"/>
      <c r="J133" s="1"/>
      <c r="K133" s="1"/>
    </row>
    <row r="134" spans="2:11" ht="15.75" x14ac:dyDescent="0.25">
      <c r="B134" s="49"/>
      <c r="C134" s="100" t="s">
        <v>128</v>
      </c>
      <c r="D134" s="101">
        <f>'Cálculo BDI'!$D$7</f>
        <v>8.6900000000000005E-2</v>
      </c>
      <c r="E134" s="46"/>
      <c r="F134" s="151"/>
      <c r="G134" s="151"/>
      <c r="H134" s="151"/>
      <c r="I134" s="150"/>
      <c r="J134" s="1"/>
      <c r="K134" s="1"/>
    </row>
    <row r="135" spans="2:11" ht="15.75" x14ac:dyDescent="0.25">
      <c r="B135" s="49"/>
      <c r="C135" s="100" t="s">
        <v>129</v>
      </c>
      <c r="D135" s="101">
        <f>'Cálculo BDI'!$D$8</f>
        <v>6.6500000000000004E-2</v>
      </c>
      <c r="E135" s="46"/>
      <c r="F135" s="500" t="str">
        <f>TOTAL!F135</f>
        <v>Eng.ª  Civil Bárbara Lothamer Peixe</v>
      </c>
      <c r="G135" s="500"/>
      <c r="H135" s="500"/>
      <c r="I135" s="500"/>
      <c r="J135" s="1"/>
      <c r="K135" s="1"/>
    </row>
    <row r="136" spans="2:11" ht="16.5" thickBot="1" x14ac:dyDescent="0.3">
      <c r="B136" s="50"/>
      <c r="C136" s="102" t="s">
        <v>36</v>
      </c>
      <c r="D136" s="103">
        <f>'Cálculo BDI'!$D$9</f>
        <v>0.25359999999999999</v>
      </c>
      <c r="E136" s="46"/>
      <c r="F136" s="151"/>
      <c r="G136" s="151"/>
      <c r="H136" s="151"/>
      <c r="I136" s="150"/>
      <c r="J136" s="1"/>
      <c r="K136" s="1"/>
    </row>
    <row r="137" spans="2:11" ht="15" x14ac:dyDescent="0.2">
      <c r="B137" s="51"/>
      <c r="C137" s="98" t="s">
        <v>122</v>
      </c>
      <c r="D137" s="96"/>
      <c r="E137" s="52"/>
      <c r="J137" s="1"/>
      <c r="K137" s="1"/>
    </row>
    <row r="138" spans="2:11" ht="16.5" thickBot="1" x14ac:dyDescent="0.3">
      <c r="B138" s="51"/>
      <c r="C138" s="99" t="s">
        <v>130</v>
      </c>
      <c r="D138" s="97"/>
      <c r="E138" s="52"/>
      <c r="F138" s="508" t="str">
        <f>TOTAL!F138</f>
        <v>Chefe de Gabinete GPPE Darlene Torrada Pereira</v>
      </c>
      <c r="G138" s="508"/>
      <c r="H138" s="508"/>
      <c r="I138" s="508"/>
      <c r="J138" s="1"/>
      <c r="K138" s="1"/>
    </row>
    <row r="139" spans="2:11" ht="15" x14ac:dyDescent="0.2">
      <c r="B139" s="51"/>
      <c r="C139" s="212"/>
      <c r="D139" s="213"/>
      <c r="E139" s="52"/>
      <c r="F139" s="158"/>
      <c r="G139" s="158"/>
      <c r="H139" s="158"/>
      <c r="I139" s="158"/>
      <c r="J139" s="1"/>
      <c r="K139" s="1"/>
    </row>
    <row r="140" spans="2:11" x14ac:dyDescent="0.2">
      <c r="J140" s="1"/>
      <c r="K140" s="1"/>
    </row>
    <row r="141" spans="2:11" ht="15" customHeight="1" x14ac:dyDescent="0.2">
      <c r="B141" s="507" t="str">
        <f>TOTAL!B141</f>
        <v>OBS: A base dos custos unitários de cada item contido neste orçamento têm origem da tabela do SINAPI de Junho de 2018, SICRO  de Novembro de 2017 e Franarin de Junho de 2018.</v>
      </c>
      <c r="C141" s="507"/>
      <c r="D141" s="507"/>
      <c r="E141" s="507"/>
      <c r="F141" s="507"/>
      <c r="G141" s="507"/>
      <c r="H141" s="507"/>
      <c r="I141" s="507"/>
      <c r="J141" s="1"/>
      <c r="K141" s="1"/>
    </row>
    <row r="142" spans="2:11" ht="15" customHeight="1" x14ac:dyDescent="0.2">
      <c r="B142" s="507"/>
      <c r="C142" s="507"/>
      <c r="D142" s="507"/>
      <c r="E142" s="507"/>
      <c r="F142" s="507"/>
      <c r="G142" s="507"/>
      <c r="H142" s="507"/>
      <c r="I142" s="507"/>
      <c r="J142" s="1"/>
      <c r="K142" s="1"/>
    </row>
    <row r="143" spans="2:11" ht="15" x14ac:dyDescent="0.2">
      <c r="F143" s="52"/>
      <c r="H143" s="125"/>
      <c r="J143" s="1"/>
      <c r="K143" s="1"/>
    </row>
    <row r="144" spans="2:11" ht="12.75" customHeight="1" x14ac:dyDescent="0.2">
      <c r="C144" s="124"/>
      <c r="D144" s="124"/>
      <c r="E144" s="124"/>
      <c r="F144" s="124"/>
      <c r="H144" s="124"/>
      <c r="I144" s="124"/>
    </row>
    <row r="145" spans="2:12" ht="12.75" customHeight="1" x14ac:dyDescent="0.2">
      <c r="C145" s="124"/>
      <c r="D145" s="124"/>
      <c r="E145" s="124"/>
      <c r="F145" s="124"/>
      <c r="G145" s="127"/>
      <c r="H145" s="124"/>
      <c r="I145" s="124"/>
    </row>
    <row r="146" spans="2:12" ht="12.75" customHeight="1" x14ac:dyDescent="0.2">
      <c r="C146" s="124"/>
      <c r="D146" s="124"/>
      <c r="E146" s="124"/>
      <c r="F146" s="124"/>
      <c r="G146" s="127"/>
      <c r="H146" s="124"/>
      <c r="I146" s="124"/>
    </row>
    <row r="147" spans="2:12" ht="12.75" customHeight="1" x14ac:dyDescent="0.2">
      <c r="C147" s="124"/>
      <c r="D147" s="124"/>
      <c r="E147" s="124"/>
      <c r="F147" s="124"/>
      <c r="G147" s="124"/>
      <c r="H147" s="124"/>
      <c r="I147" s="124"/>
    </row>
    <row r="148" spans="2:12" x14ac:dyDescent="0.2">
      <c r="C148" s="2"/>
      <c r="F148" s="126"/>
      <c r="G148" s="126"/>
      <c r="H148" s="126"/>
      <c r="I148" s="185"/>
      <c r="J148" s="126"/>
      <c r="K148" s="126"/>
      <c r="L148" s="126"/>
    </row>
    <row r="149" spans="2:12" x14ac:dyDescent="0.2">
      <c r="B149" s="3"/>
      <c r="C149" s="2"/>
    </row>
    <row r="150" spans="2:12" x14ac:dyDescent="0.2">
      <c r="B150" s="3"/>
      <c r="C150" s="2"/>
    </row>
    <row r="151" spans="2:12" x14ac:dyDescent="0.2">
      <c r="B151" s="3"/>
      <c r="C151" s="2"/>
    </row>
    <row r="152" spans="2:12" x14ac:dyDescent="0.2">
      <c r="B152" s="3"/>
      <c r="C152" s="2"/>
    </row>
    <row r="153" spans="2:12" x14ac:dyDescent="0.2">
      <c r="B153" s="3"/>
      <c r="C153" s="2"/>
    </row>
    <row r="154" spans="2:12" x14ac:dyDescent="0.2">
      <c r="B154" s="3"/>
      <c r="C154" s="2"/>
    </row>
    <row r="155" spans="2:12" x14ac:dyDescent="0.2">
      <c r="B155" s="3"/>
      <c r="C155" s="2"/>
    </row>
    <row r="156" spans="2:12" x14ac:dyDescent="0.2">
      <c r="B156" s="3"/>
      <c r="C156" s="2"/>
    </row>
    <row r="157" spans="2:12" x14ac:dyDescent="0.2">
      <c r="B157" s="3"/>
      <c r="C157" s="2"/>
    </row>
    <row r="158" spans="2:12" x14ac:dyDescent="0.2">
      <c r="B158" s="3"/>
      <c r="C158" s="2"/>
    </row>
    <row r="159" spans="2:12" x14ac:dyDescent="0.2">
      <c r="B159" s="3"/>
      <c r="C159" s="2"/>
    </row>
    <row r="160" spans="2:12" x14ac:dyDescent="0.2">
      <c r="B160" s="3"/>
      <c r="C160" s="2"/>
    </row>
    <row r="161" spans="2:3" x14ac:dyDescent="0.2">
      <c r="B161" s="3"/>
      <c r="C161" s="2"/>
    </row>
    <row r="162" spans="2:3" x14ac:dyDescent="0.2">
      <c r="B162" s="3"/>
      <c r="C162" s="2"/>
    </row>
    <row r="163" spans="2:3" x14ac:dyDescent="0.2">
      <c r="B163" s="3"/>
      <c r="C163" s="2"/>
    </row>
    <row r="164" spans="2:3" x14ac:dyDescent="0.2">
      <c r="B164" s="3"/>
      <c r="C164" s="2"/>
    </row>
    <row r="165" spans="2:3" x14ac:dyDescent="0.2">
      <c r="B165" s="3"/>
      <c r="C165" s="2"/>
    </row>
    <row r="166" spans="2:3" x14ac:dyDescent="0.2">
      <c r="B166" s="3"/>
      <c r="C166" s="2"/>
    </row>
    <row r="167" spans="2:3" x14ac:dyDescent="0.2">
      <c r="B167" s="3"/>
      <c r="C167" s="2"/>
    </row>
    <row r="168" spans="2:3" x14ac:dyDescent="0.2">
      <c r="B168" s="3"/>
      <c r="C168" s="2"/>
    </row>
    <row r="169" spans="2:3" x14ac:dyDescent="0.2">
      <c r="B169" s="3"/>
      <c r="C169" s="2"/>
    </row>
    <row r="170" spans="2:3" x14ac:dyDescent="0.2">
      <c r="B170" s="3"/>
      <c r="C170" s="2"/>
    </row>
    <row r="171" spans="2:3" x14ac:dyDescent="0.2">
      <c r="B171" s="3"/>
      <c r="C171" s="2"/>
    </row>
    <row r="172" spans="2:3" x14ac:dyDescent="0.2">
      <c r="C172" s="2"/>
    </row>
    <row r="173" spans="2:3" x14ac:dyDescent="0.2">
      <c r="C173" s="2"/>
    </row>
    <row r="174" spans="2:3" x14ac:dyDescent="0.2">
      <c r="C174" s="2"/>
    </row>
    <row r="175" spans="2:3" x14ac:dyDescent="0.2">
      <c r="C175" s="2"/>
    </row>
    <row r="176" spans="2:3" x14ac:dyDescent="0.2">
      <c r="C176" s="2"/>
    </row>
    <row r="177" spans="3:3" x14ac:dyDescent="0.2">
      <c r="C177" s="2"/>
    </row>
    <row r="178" spans="3:3" x14ac:dyDescent="0.2">
      <c r="C178" s="2"/>
    </row>
    <row r="179" spans="3:3" x14ac:dyDescent="0.2">
      <c r="C179" s="2"/>
    </row>
    <row r="180" spans="3:3" x14ac:dyDescent="0.2">
      <c r="C180" s="2"/>
    </row>
    <row r="181" spans="3:3" x14ac:dyDescent="0.2">
      <c r="C181" s="2"/>
    </row>
  </sheetData>
  <mergeCells count="29">
    <mergeCell ref="B141:I142"/>
    <mergeCell ref="B127:H127"/>
    <mergeCell ref="C129:D129"/>
    <mergeCell ref="F132:I132"/>
    <mergeCell ref="F135:I135"/>
    <mergeCell ref="F138:I138"/>
    <mergeCell ref="B126:H126"/>
    <mergeCell ref="H6:H7"/>
    <mergeCell ref="I6:I7"/>
    <mergeCell ref="K7:K8"/>
    <mergeCell ref="B18:H18"/>
    <mergeCell ref="C20:I20"/>
    <mergeCell ref="B49:H49"/>
    <mergeCell ref="C51:I51"/>
    <mergeCell ref="B87:H87"/>
    <mergeCell ref="B93:H93"/>
    <mergeCell ref="B99:H99"/>
    <mergeCell ref="B119:H119"/>
    <mergeCell ref="B123:H123"/>
    <mergeCell ref="B1:I1"/>
    <mergeCell ref="B2:I2"/>
    <mergeCell ref="B3:I3"/>
    <mergeCell ref="B4:I5"/>
    <mergeCell ref="B6:B7"/>
    <mergeCell ref="C6:C7"/>
    <mergeCell ref="D6:D7"/>
    <mergeCell ref="E6:E7"/>
    <mergeCell ref="F6:F7"/>
    <mergeCell ref="G6:G7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1"/>
  <sheetViews>
    <sheetView topLeftCell="A112" zoomScale="90" zoomScaleNormal="90" zoomScaleSheetLayoutView="120" workbookViewId="0">
      <selection activeCell="H125" sqref="H125:I125"/>
    </sheetView>
  </sheetViews>
  <sheetFormatPr defaultRowHeight="12.75" x14ac:dyDescent="0.2"/>
  <cols>
    <col min="1" max="1" width="9.140625" style="28"/>
    <col min="2" max="2" width="7" style="28" customWidth="1"/>
    <col min="3" max="3" width="58.28515625" style="28" customWidth="1"/>
    <col min="4" max="4" width="21" style="28" customWidth="1"/>
    <col min="5" max="5" width="7.7109375" style="28" customWidth="1"/>
    <col min="6" max="6" width="12.42578125" style="28" customWidth="1"/>
    <col min="7" max="7" width="12.5703125" style="28" customWidth="1"/>
    <col min="8" max="8" width="15" style="28" customWidth="1"/>
    <col min="9" max="9" width="18.85546875" style="28" customWidth="1"/>
    <col min="10" max="10" width="9.140625" style="28"/>
    <col min="11" max="11" width="22.5703125" style="28" customWidth="1"/>
    <col min="12" max="16384" width="9.140625" style="28"/>
  </cols>
  <sheetData>
    <row r="1" spans="2:12" x14ac:dyDescent="0.2">
      <c r="B1" s="468" t="s">
        <v>49</v>
      </c>
      <c r="C1" s="469"/>
      <c r="D1" s="469"/>
      <c r="E1" s="469"/>
      <c r="F1" s="469"/>
      <c r="G1" s="469"/>
      <c r="H1" s="469"/>
      <c r="I1" s="470"/>
    </row>
    <row r="2" spans="2:12" x14ac:dyDescent="0.2">
      <c r="B2" s="471" t="s">
        <v>0</v>
      </c>
      <c r="C2" s="472"/>
      <c r="D2" s="472"/>
      <c r="E2" s="472"/>
      <c r="F2" s="472"/>
      <c r="G2" s="472"/>
      <c r="H2" s="472"/>
      <c r="I2" s="473"/>
      <c r="K2" s="28" t="s">
        <v>287</v>
      </c>
    </row>
    <row r="3" spans="2:12" ht="15.75" customHeight="1" thickBot="1" x14ac:dyDescent="0.25">
      <c r="B3" s="474" t="s">
        <v>217</v>
      </c>
      <c r="C3" s="475"/>
      <c r="D3" s="475"/>
      <c r="E3" s="475"/>
      <c r="F3" s="475"/>
      <c r="G3" s="475"/>
      <c r="H3" s="475"/>
      <c r="I3" s="476"/>
    </row>
    <row r="4" spans="2:12" ht="15.75" customHeight="1" x14ac:dyDescent="0.2">
      <c r="B4" s="477" t="s">
        <v>286</v>
      </c>
      <c r="C4" s="478"/>
      <c r="D4" s="478"/>
      <c r="E4" s="478"/>
      <c r="F4" s="478"/>
      <c r="G4" s="478"/>
      <c r="H4" s="478"/>
      <c r="I4" s="479"/>
    </row>
    <row r="5" spans="2:12" ht="5.25" customHeight="1" thickBot="1" x14ac:dyDescent="0.25">
      <c r="B5" s="480"/>
      <c r="C5" s="481"/>
      <c r="D5" s="481"/>
      <c r="E5" s="481"/>
      <c r="F5" s="481"/>
      <c r="G5" s="481"/>
      <c r="H5" s="481"/>
      <c r="I5" s="482"/>
    </row>
    <row r="6" spans="2:12" ht="12.75" customHeight="1" x14ac:dyDescent="0.2">
      <c r="B6" s="483" t="s">
        <v>1</v>
      </c>
      <c r="C6" s="485" t="s">
        <v>96</v>
      </c>
      <c r="D6" s="487" t="s">
        <v>104</v>
      </c>
      <c r="E6" s="483" t="s">
        <v>2</v>
      </c>
      <c r="F6" s="483" t="s">
        <v>3</v>
      </c>
      <c r="G6" s="489" t="s">
        <v>4</v>
      </c>
      <c r="H6" s="490" t="s">
        <v>51</v>
      </c>
      <c r="I6" s="487" t="s">
        <v>50</v>
      </c>
      <c r="K6" s="163"/>
      <c r="L6" s="147"/>
    </row>
    <row r="7" spans="2:12" ht="15.75" customHeight="1" thickBot="1" x14ac:dyDescent="0.25">
      <c r="B7" s="484"/>
      <c r="C7" s="486"/>
      <c r="D7" s="488"/>
      <c r="E7" s="484"/>
      <c r="F7" s="484"/>
      <c r="G7" s="484"/>
      <c r="H7" s="488"/>
      <c r="I7" s="488"/>
      <c r="K7" s="491"/>
      <c r="L7" s="147"/>
    </row>
    <row r="8" spans="2:12" ht="15.75" thickBot="1" x14ac:dyDescent="0.3">
      <c r="B8" s="78" t="s">
        <v>5</v>
      </c>
      <c r="C8" s="79" t="s">
        <v>119</v>
      </c>
      <c r="D8" s="79"/>
      <c r="E8" s="79"/>
      <c r="F8" s="79"/>
      <c r="G8" s="79"/>
      <c r="H8" s="79"/>
      <c r="I8" s="80"/>
      <c r="K8" s="491"/>
      <c r="L8" s="147"/>
    </row>
    <row r="9" spans="2:12" ht="14.25" x14ac:dyDescent="0.2">
      <c r="B9" s="29" t="s">
        <v>6</v>
      </c>
      <c r="C9" s="30" t="s">
        <v>229</v>
      </c>
      <c r="D9" s="31" t="str">
        <f>TOTAL!D9</f>
        <v>INS 10775</v>
      </c>
      <c r="E9" s="32" t="s">
        <v>52</v>
      </c>
      <c r="F9" s="94">
        <v>0</v>
      </c>
      <c r="G9" s="94">
        <f>TOTAL!G9</f>
        <v>450</v>
      </c>
      <c r="H9" s="86"/>
      <c r="I9" s="77"/>
      <c r="K9" s="129"/>
      <c r="L9" s="147"/>
    </row>
    <row r="10" spans="2:12" ht="14.25" x14ac:dyDescent="0.2">
      <c r="B10" s="29" t="s">
        <v>7</v>
      </c>
      <c r="C10" s="30" t="s">
        <v>228</v>
      </c>
      <c r="D10" s="31" t="str">
        <f>TOTAL!D10</f>
        <v>INS 10776</v>
      </c>
      <c r="E10" s="32" t="s">
        <v>52</v>
      </c>
      <c r="F10" s="94">
        <v>0</v>
      </c>
      <c r="G10" s="94">
        <f>TOTAL!G10</f>
        <v>351.56</v>
      </c>
      <c r="H10" s="86"/>
      <c r="I10" s="77"/>
      <c r="K10" s="129"/>
      <c r="L10" s="147"/>
    </row>
    <row r="11" spans="2:12" ht="14.25" x14ac:dyDescent="0.2">
      <c r="B11" s="29" t="s">
        <v>9</v>
      </c>
      <c r="C11" s="30" t="s">
        <v>321</v>
      </c>
      <c r="D11" s="31" t="str">
        <f>TOTAL!D11</f>
        <v>PLEO 327</v>
      </c>
      <c r="E11" s="32" t="s">
        <v>52</v>
      </c>
      <c r="F11" s="94">
        <v>0</v>
      </c>
      <c r="G11" s="94">
        <f>TOTAL!G11</f>
        <v>21020.02</v>
      </c>
      <c r="H11" s="86"/>
      <c r="I11" s="77"/>
      <c r="K11" s="129"/>
      <c r="L11" s="147"/>
    </row>
    <row r="12" spans="2:12" ht="14.25" x14ac:dyDescent="0.2">
      <c r="B12" s="29" t="s">
        <v>11</v>
      </c>
      <c r="C12" s="30" t="s">
        <v>232</v>
      </c>
      <c r="D12" s="31" t="str">
        <f>TOTAL!D12</f>
        <v>PLEO 325</v>
      </c>
      <c r="E12" s="32" t="s">
        <v>30</v>
      </c>
      <c r="F12" s="94">
        <v>0</v>
      </c>
      <c r="G12" s="94">
        <f>TOTAL!G12</f>
        <v>14744.34</v>
      </c>
      <c r="H12" s="86"/>
      <c r="I12" s="77"/>
      <c r="K12" s="129"/>
      <c r="L12" s="147"/>
    </row>
    <row r="13" spans="2:12" ht="14.25" x14ac:dyDescent="0.2">
      <c r="B13" s="29" t="s">
        <v>12</v>
      </c>
      <c r="C13" s="84" t="s">
        <v>14</v>
      </c>
      <c r="D13" s="31" t="str">
        <f>TOTAL!D13</f>
        <v>74209/001</v>
      </c>
      <c r="E13" s="202" t="s">
        <v>16</v>
      </c>
      <c r="F13" s="94">
        <v>0</v>
      </c>
      <c r="G13" s="94">
        <f>TOTAL!G13</f>
        <v>303.89999999999998</v>
      </c>
      <c r="H13" s="86"/>
      <c r="I13" s="77"/>
      <c r="K13" s="129"/>
      <c r="L13" s="147"/>
    </row>
    <row r="14" spans="2:12" ht="14.25" x14ac:dyDescent="0.2">
      <c r="B14" s="29" t="s">
        <v>231</v>
      </c>
      <c r="C14" s="84" t="s">
        <v>8</v>
      </c>
      <c r="D14" s="31" t="str">
        <f>TOTAL!D14</f>
        <v>PLEO  25101</v>
      </c>
      <c r="E14" s="202" t="s">
        <v>18</v>
      </c>
      <c r="F14" s="94">
        <v>0</v>
      </c>
      <c r="G14" s="94">
        <f>TOTAL!G14</f>
        <v>702</v>
      </c>
      <c r="H14" s="86"/>
      <c r="I14" s="77"/>
      <c r="K14" s="129"/>
      <c r="L14" s="147"/>
    </row>
    <row r="15" spans="2:12" ht="14.25" x14ac:dyDescent="0.2">
      <c r="B15" s="29" t="s">
        <v>233</v>
      </c>
      <c r="C15" s="84" t="s">
        <v>10</v>
      </c>
      <c r="D15" s="31">
        <f>TOTAL!D15</f>
        <v>41598</v>
      </c>
      <c r="E15" s="202" t="s">
        <v>30</v>
      </c>
      <c r="F15" s="94">
        <v>0</v>
      </c>
      <c r="G15" s="94">
        <f>TOTAL!G15</f>
        <v>1320.19</v>
      </c>
      <c r="H15" s="86"/>
      <c r="I15" s="77"/>
      <c r="K15" s="129"/>
      <c r="L15" s="147"/>
    </row>
    <row r="16" spans="2:12" ht="14.25" x14ac:dyDescent="0.2">
      <c r="B16" s="29" t="s">
        <v>322</v>
      </c>
      <c r="C16" s="84" t="s">
        <v>13</v>
      </c>
      <c r="D16" s="31" t="str">
        <f>TOTAL!D16</f>
        <v>74221/001</v>
      </c>
      <c r="E16" s="202" t="s">
        <v>17</v>
      </c>
      <c r="F16" s="94">
        <v>230</v>
      </c>
      <c r="G16" s="94">
        <f>TOTAL!G16</f>
        <v>2.29</v>
      </c>
      <c r="H16" s="86"/>
      <c r="I16" s="77"/>
      <c r="K16" s="129"/>
      <c r="L16" s="147"/>
    </row>
    <row r="17" spans="2:12" ht="14.25" x14ac:dyDescent="0.2">
      <c r="B17" s="322" t="s">
        <v>323</v>
      </c>
      <c r="C17" s="323" t="s">
        <v>324</v>
      </c>
      <c r="D17" s="31" t="str">
        <f>TOTAL!D17</f>
        <v>PLEO 518903</v>
      </c>
      <c r="E17" s="202" t="s">
        <v>17</v>
      </c>
      <c r="F17" s="324">
        <f>F16</f>
        <v>230</v>
      </c>
      <c r="G17" s="94">
        <f>TOTAL!G17</f>
        <v>1.31</v>
      </c>
      <c r="H17" s="86"/>
      <c r="I17" s="77"/>
      <c r="K17" s="129"/>
      <c r="L17" s="147"/>
    </row>
    <row r="18" spans="2:12" ht="15.75" customHeight="1" thickBot="1" x14ac:dyDescent="0.3">
      <c r="B18" s="492" t="s">
        <v>19</v>
      </c>
      <c r="C18" s="493"/>
      <c r="D18" s="493"/>
      <c r="E18" s="493"/>
      <c r="F18" s="493"/>
      <c r="G18" s="493"/>
      <c r="H18" s="494"/>
      <c r="I18" s="37">
        <f>SUM(I9:I17)</f>
        <v>0</v>
      </c>
      <c r="K18" s="129"/>
      <c r="L18" s="147"/>
    </row>
    <row r="19" spans="2:12" ht="15.75" thickBot="1" x14ac:dyDescent="0.3">
      <c r="B19" s="78" t="s">
        <v>15</v>
      </c>
      <c r="C19" s="79" t="s">
        <v>120</v>
      </c>
      <c r="D19" s="79"/>
      <c r="E19" s="79"/>
      <c r="F19" s="79"/>
      <c r="G19" s="79"/>
      <c r="H19" s="79"/>
      <c r="I19" s="80"/>
      <c r="K19" s="129"/>
      <c r="L19" s="147"/>
    </row>
    <row r="20" spans="2:12" ht="15" x14ac:dyDescent="0.25">
      <c r="B20" s="69" t="s">
        <v>20</v>
      </c>
      <c r="C20" s="495" t="s">
        <v>108</v>
      </c>
      <c r="D20" s="496"/>
      <c r="E20" s="496"/>
      <c r="F20" s="496"/>
      <c r="G20" s="496"/>
      <c r="H20" s="496"/>
      <c r="I20" s="497"/>
      <c r="K20" s="129"/>
      <c r="L20" s="147"/>
    </row>
    <row r="21" spans="2:12" ht="16.5" customHeight="1" x14ac:dyDescent="0.2">
      <c r="B21" s="71" t="s">
        <v>22</v>
      </c>
      <c r="C21" s="92" t="s">
        <v>136</v>
      </c>
      <c r="D21" s="189">
        <f>TOTAL!D21</f>
        <v>78472</v>
      </c>
      <c r="E21" s="189" t="s">
        <v>16</v>
      </c>
      <c r="F21" s="94">
        <f>F32</f>
        <v>1880</v>
      </c>
      <c r="G21" s="94">
        <f>TOTAL!G21</f>
        <v>0.34</v>
      </c>
      <c r="H21" s="86"/>
      <c r="I21" s="77"/>
      <c r="K21" s="218"/>
      <c r="L21" s="147"/>
    </row>
    <row r="22" spans="2:12" ht="15" x14ac:dyDescent="0.25">
      <c r="B22" s="41" t="s">
        <v>26</v>
      </c>
      <c r="C22" s="42" t="s">
        <v>55</v>
      </c>
      <c r="D22" s="189"/>
      <c r="E22" s="107"/>
      <c r="F22" s="174"/>
      <c r="G22" s="94"/>
      <c r="H22" s="86"/>
      <c r="I22" s="178"/>
      <c r="K22" s="129"/>
      <c r="L22" s="147"/>
    </row>
    <row r="23" spans="2:12" ht="14.25" x14ac:dyDescent="0.2">
      <c r="B23" s="34" t="s">
        <v>27</v>
      </c>
      <c r="C23" s="66" t="s">
        <v>107</v>
      </c>
      <c r="D23" s="189" t="str">
        <f>TOTAL!D23</f>
        <v>74205/001</v>
      </c>
      <c r="E23" s="130" t="s">
        <v>29</v>
      </c>
      <c r="F23" s="94">
        <v>360</v>
      </c>
      <c r="G23" s="94">
        <f>TOTAL!G23</f>
        <v>1.41</v>
      </c>
      <c r="H23" s="86"/>
      <c r="I23" s="77"/>
      <c r="K23" s="5"/>
    </row>
    <row r="24" spans="2:12" ht="15.75" customHeight="1" x14ac:dyDescent="0.2">
      <c r="B24" s="59" t="s">
        <v>109</v>
      </c>
      <c r="C24" s="92" t="s">
        <v>93</v>
      </c>
      <c r="D24" s="189">
        <f>TOTAL!D24</f>
        <v>95875</v>
      </c>
      <c r="E24" s="189" t="s">
        <v>91</v>
      </c>
      <c r="F24" s="94">
        <f>ROUNDUP((((F25*0.15))*5.8),0)</f>
        <v>1636</v>
      </c>
      <c r="G24" s="94">
        <f>TOTAL!G24</f>
        <v>1.07</v>
      </c>
      <c r="H24" s="86"/>
      <c r="I24" s="77"/>
      <c r="K24" s="218"/>
    </row>
    <row r="25" spans="2:12" ht="14.25" x14ac:dyDescent="0.2">
      <c r="B25" s="34" t="s">
        <v>110</v>
      </c>
      <c r="C25" s="172" t="s">
        <v>56</v>
      </c>
      <c r="D25" s="189">
        <f>TOTAL!D25</f>
        <v>72961</v>
      </c>
      <c r="E25" s="203" t="s">
        <v>16</v>
      </c>
      <c r="F25" s="94">
        <f>F32</f>
        <v>1880</v>
      </c>
      <c r="G25" s="94">
        <f>TOTAL!G25</f>
        <v>1.22</v>
      </c>
      <c r="H25" s="86"/>
      <c r="I25" s="77"/>
      <c r="J25" s="9"/>
      <c r="K25" s="5"/>
    </row>
    <row r="26" spans="2:12" ht="14.25" x14ac:dyDescent="0.2">
      <c r="B26" s="59" t="s">
        <v>111</v>
      </c>
      <c r="C26" s="170" t="s">
        <v>163</v>
      </c>
      <c r="D26" s="189">
        <f>TOTAL!D26</f>
        <v>79482</v>
      </c>
      <c r="E26" s="130" t="s">
        <v>29</v>
      </c>
      <c r="F26" s="94">
        <v>20</v>
      </c>
      <c r="G26" s="94">
        <f>TOTAL!G26</f>
        <v>63.6</v>
      </c>
      <c r="H26" s="86"/>
      <c r="I26" s="77"/>
      <c r="J26" s="9"/>
      <c r="K26" s="5"/>
    </row>
    <row r="27" spans="2:12" ht="14.25" x14ac:dyDescent="0.2">
      <c r="B27" s="59" t="s">
        <v>112</v>
      </c>
      <c r="C27" s="170" t="s">
        <v>205</v>
      </c>
      <c r="D27" s="189" t="str">
        <f>TOTAL!D27</f>
        <v>PLEO 592047</v>
      </c>
      <c r="E27" s="130" t="s">
        <v>29</v>
      </c>
      <c r="F27" s="108">
        <v>376</v>
      </c>
      <c r="G27" s="94">
        <f>TOTAL!G27</f>
        <v>84.87</v>
      </c>
      <c r="H27" s="86"/>
      <c r="I27" s="77"/>
      <c r="J27" s="9"/>
      <c r="K27" s="5"/>
    </row>
    <row r="28" spans="2:12" ht="14.25" x14ac:dyDescent="0.2">
      <c r="B28" s="59" t="s">
        <v>165</v>
      </c>
      <c r="C28" s="226" t="s">
        <v>221</v>
      </c>
      <c r="D28" s="189">
        <f>TOTAL!D28</f>
        <v>93590</v>
      </c>
      <c r="E28" s="189" t="s">
        <v>91</v>
      </c>
      <c r="F28" s="108">
        <f>ROUNDUP((F27*72),0)</f>
        <v>27072</v>
      </c>
      <c r="G28" s="94">
        <f>TOTAL!G28</f>
        <v>0.76</v>
      </c>
      <c r="H28" s="86"/>
      <c r="I28" s="77"/>
      <c r="J28" s="9"/>
      <c r="K28" s="218"/>
    </row>
    <row r="29" spans="2:12" ht="14.25" x14ac:dyDescent="0.2">
      <c r="B29" s="59" t="s">
        <v>215</v>
      </c>
      <c r="C29" s="170" t="s">
        <v>166</v>
      </c>
      <c r="D29" s="189">
        <f>TOTAL!D29</f>
        <v>96396</v>
      </c>
      <c r="E29" s="130" t="s">
        <v>29</v>
      </c>
      <c r="F29" s="108">
        <v>0</v>
      </c>
      <c r="G29" s="94">
        <f>TOTAL!G29</f>
        <v>84.3</v>
      </c>
      <c r="H29" s="86"/>
      <c r="I29" s="77"/>
      <c r="J29" s="9"/>
      <c r="K29" s="5"/>
    </row>
    <row r="30" spans="2:12" ht="14.25" x14ac:dyDescent="0.2">
      <c r="B30" s="59" t="s">
        <v>220</v>
      </c>
      <c r="C30" s="226" t="s">
        <v>216</v>
      </c>
      <c r="D30" s="189">
        <f>TOTAL!D30</f>
        <v>83356</v>
      </c>
      <c r="E30" s="189" t="s">
        <v>91</v>
      </c>
      <c r="F30" s="174">
        <f>ROUNDUP((F29*78),0)</f>
        <v>0</v>
      </c>
      <c r="G30" s="94">
        <f>TOTAL!G30</f>
        <v>0.75</v>
      </c>
      <c r="H30" s="86"/>
      <c r="I30" s="77"/>
      <c r="J30" s="9"/>
      <c r="K30" s="218"/>
    </row>
    <row r="31" spans="2:12" s="9" customFormat="1" ht="15" x14ac:dyDescent="0.25">
      <c r="B31" s="55" t="s">
        <v>28</v>
      </c>
      <c r="C31" s="56" t="s">
        <v>57</v>
      </c>
      <c r="D31" s="189"/>
      <c r="E31" s="204"/>
      <c r="F31" s="174"/>
      <c r="G31" s="94"/>
      <c r="H31" s="86"/>
      <c r="I31" s="176"/>
      <c r="K31" s="57"/>
    </row>
    <row r="32" spans="2:12" ht="42.75" x14ac:dyDescent="0.2">
      <c r="B32" s="59" t="s">
        <v>59</v>
      </c>
      <c r="C32" s="166" t="s">
        <v>167</v>
      </c>
      <c r="D32" s="189">
        <f>TOTAL!D32</f>
        <v>92405</v>
      </c>
      <c r="E32" s="131" t="s">
        <v>16</v>
      </c>
      <c r="F32" s="108">
        <v>1880</v>
      </c>
      <c r="G32" s="94">
        <f>TOTAL!G32</f>
        <v>45.79</v>
      </c>
      <c r="H32" s="86"/>
      <c r="I32" s="77"/>
      <c r="J32" s="214"/>
      <c r="K32" s="154"/>
    </row>
    <row r="33" spans="2:11" ht="15" x14ac:dyDescent="0.25">
      <c r="B33" s="55" t="s">
        <v>113</v>
      </c>
      <c r="C33" s="56" t="s">
        <v>209</v>
      </c>
      <c r="D33" s="189"/>
      <c r="E33" s="131"/>
      <c r="F33" s="215"/>
      <c r="G33" s="94"/>
      <c r="H33" s="86"/>
      <c r="I33" s="77"/>
      <c r="J33" s="214"/>
      <c r="K33" s="154"/>
    </row>
    <row r="34" spans="2:11" ht="14.25" x14ac:dyDescent="0.2">
      <c r="B34" s="59" t="s">
        <v>114</v>
      </c>
      <c r="C34" s="225" t="s">
        <v>210</v>
      </c>
      <c r="D34" s="189">
        <f>TOTAL!D34</f>
        <v>96401</v>
      </c>
      <c r="E34" s="131" t="s">
        <v>16</v>
      </c>
      <c r="F34" s="215">
        <v>0</v>
      </c>
      <c r="G34" s="94">
        <f>TOTAL!G34</f>
        <v>4.42</v>
      </c>
      <c r="H34" s="86"/>
      <c r="I34" s="77"/>
      <c r="J34" s="214"/>
      <c r="K34" s="154"/>
    </row>
    <row r="35" spans="2:11" ht="28.5" x14ac:dyDescent="0.2">
      <c r="B35" s="59" t="s">
        <v>115</v>
      </c>
      <c r="C35" s="225" t="s">
        <v>227</v>
      </c>
      <c r="D35" s="189">
        <f>TOTAL!D35</f>
        <v>95998</v>
      </c>
      <c r="E35" s="131" t="s">
        <v>29</v>
      </c>
      <c r="F35" s="215">
        <v>0</v>
      </c>
      <c r="G35" s="94">
        <f>TOTAL!G35</f>
        <v>884.46</v>
      </c>
      <c r="H35" s="86"/>
      <c r="I35" s="77"/>
      <c r="J35" s="214"/>
      <c r="K35" s="154"/>
    </row>
    <row r="36" spans="2:11" ht="42.75" x14ac:dyDescent="0.2">
      <c r="B36" s="59" t="s">
        <v>207</v>
      </c>
      <c r="C36" s="225" t="s">
        <v>226</v>
      </c>
      <c r="D36" s="189">
        <f>TOTAL!D36</f>
        <v>95990</v>
      </c>
      <c r="E36" s="242" t="s">
        <v>29</v>
      </c>
      <c r="F36" s="215">
        <v>0</v>
      </c>
      <c r="G36" s="94">
        <f>TOTAL!G36</f>
        <v>993.12</v>
      </c>
      <c r="H36" s="86"/>
      <c r="I36" s="77"/>
      <c r="J36" s="214"/>
      <c r="K36" s="154"/>
    </row>
    <row r="37" spans="2:11" ht="14.25" x14ac:dyDescent="0.2">
      <c r="B37" s="59" t="s">
        <v>225</v>
      </c>
      <c r="C37" s="225" t="s">
        <v>188</v>
      </c>
      <c r="D37" s="189">
        <f>TOTAL!D37</f>
        <v>93590</v>
      </c>
      <c r="E37" s="68" t="s">
        <v>91</v>
      </c>
      <c r="F37" s="215">
        <f>ROUNDUP(((F35+F36)*78),0)</f>
        <v>0</v>
      </c>
      <c r="G37" s="94">
        <f>TOTAL!G37</f>
        <v>0.76</v>
      </c>
      <c r="H37" s="86"/>
      <c r="I37" s="77"/>
      <c r="J37" s="214"/>
      <c r="K37" s="218"/>
    </row>
    <row r="38" spans="2:11" ht="15" x14ac:dyDescent="0.25">
      <c r="B38" s="43" t="s">
        <v>155</v>
      </c>
      <c r="C38" s="38" t="s">
        <v>58</v>
      </c>
      <c r="D38" s="189"/>
      <c r="E38" s="155"/>
      <c r="F38" s="215"/>
      <c r="G38" s="94"/>
      <c r="H38" s="86"/>
      <c r="I38" s="176"/>
      <c r="K38" s="5"/>
    </row>
    <row r="39" spans="2:11" ht="27.75" customHeight="1" x14ac:dyDescent="0.2">
      <c r="B39" s="59" t="s">
        <v>157</v>
      </c>
      <c r="C39" s="65" t="s">
        <v>168</v>
      </c>
      <c r="D39" s="189">
        <f>TOTAL!D39</f>
        <v>94273</v>
      </c>
      <c r="E39" s="131" t="s">
        <v>17</v>
      </c>
      <c r="F39" s="94">
        <v>425</v>
      </c>
      <c r="G39" s="94">
        <f>TOTAL!G39</f>
        <v>34.659999999999997</v>
      </c>
      <c r="H39" s="86"/>
      <c r="I39" s="77"/>
      <c r="K39" s="5"/>
    </row>
    <row r="40" spans="2:11" ht="27.75" customHeight="1" x14ac:dyDescent="0.2">
      <c r="B40" s="59" t="s">
        <v>158</v>
      </c>
      <c r="C40" s="65" t="s">
        <v>219</v>
      </c>
      <c r="D40" s="189">
        <f>TOTAL!D40</f>
        <v>94275</v>
      </c>
      <c r="E40" s="131" t="s">
        <v>17</v>
      </c>
      <c r="F40" s="94">
        <v>0</v>
      </c>
      <c r="G40" s="94">
        <f>TOTAL!G40</f>
        <v>33.17</v>
      </c>
      <c r="H40" s="86"/>
      <c r="I40" s="77"/>
      <c r="K40" s="5"/>
    </row>
    <row r="41" spans="2:11" ht="28.5" x14ac:dyDescent="0.2">
      <c r="B41" s="59" t="s">
        <v>159</v>
      </c>
      <c r="C41" s="65" t="s">
        <v>105</v>
      </c>
      <c r="D41" s="189" t="str">
        <f>TOTAL!D41</f>
        <v>PLEO 000321</v>
      </c>
      <c r="E41" s="60" t="s">
        <v>17</v>
      </c>
      <c r="F41" s="94">
        <f>F39+F40</f>
        <v>425</v>
      </c>
      <c r="G41" s="94">
        <f>TOTAL!G41</f>
        <v>5.0199999999999996</v>
      </c>
      <c r="H41" s="86"/>
      <c r="I41" s="77"/>
      <c r="K41" s="5"/>
    </row>
    <row r="42" spans="2:11" ht="15" x14ac:dyDescent="0.25">
      <c r="B42" s="43" t="s">
        <v>211</v>
      </c>
      <c r="C42" s="38" t="s">
        <v>156</v>
      </c>
      <c r="D42" s="189"/>
      <c r="E42" s="207"/>
      <c r="F42" s="215"/>
      <c r="G42" s="94"/>
      <c r="H42" s="86"/>
      <c r="I42" s="198"/>
      <c r="K42" s="5"/>
    </row>
    <row r="43" spans="2:11" ht="14.25" x14ac:dyDescent="0.2">
      <c r="B43" s="44" t="s">
        <v>212</v>
      </c>
      <c r="C43" s="194" t="s">
        <v>56</v>
      </c>
      <c r="D43" s="189">
        <f>TOTAL!D43</f>
        <v>72961</v>
      </c>
      <c r="E43" s="195" t="s">
        <v>16</v>
      </c>
      <c r="F43" s="94">
        <f>F45</f>
        <v>0</v>
      </c>
      <c r="G43" s="94">
        <f>TOTAL!G43</f>
        <v>1.22</v>
      </c>
      <c r="H43" s="86"/>
      <c r="I43" s="33"/>
      <c r="K43" s="5"/>
    </row>
    <row r="44" spans="2:11" ht="14.25" x14ac:dyDescent="0.2">
      <c r="B44" s="44" t="s">
        <v>213</v>
      </c>
      <c r="C44" s="186" t="s">
        <v>170</v>
      </c>
      <c r="D44" s="189">
        <f>TOTAL!D44</f>
        <v>83668</v>
      </c>
      <c r="E44" s="187" t="s">
        <v>29</v>
      </c>
      <c r="F44" s="94">
        <f>ROUNDUP((F45*0.05),0)</f>
        <v>0</v>
      </c>
      <c r="G44" s="94">
        <f>TOTAL!G44</f>
        <v>85.89</v>
      </c>
      <c r="H44" s="86"/>
      <c r="I44" s="184"/>
      <c r="K44" s="5"/>
    </row>
    <row r="45" spans="2:11" ht="28.5" x14ac:dyDescent="0.2">
      <c r="B45" s="181" t="s">
        <v>214</v>
      </c>
      <c r="C45" s="221" t="s">
        <v>194</v>
      </c>
      <c r="D45" s="189">
        <f>TOTAL!D45</f>
        <v>68333</v>
      </c>
      <c r="E45" s="222" t="s">
        <v>16</v>
      </c>
      <c r="F45" s="168">
        <v>0</v>
      </c>
      <c r="G45" s="108">
        <f>TOTAL!G45</f>
        <v>42.69</v>
      </c>
      <c r="H45" s="86"/>
      <c r="I45" s="191"/>
      <c r="K45" s="5"/>
    </row>
    <row r="46" spans="2:11" ht="15" x14ac:dyDescent="0.2">
      <c r="B46" s="278" t="s">
        <v>273</v>
      </c>
      <c r="C46" s="277" t="s">
        <v>272</v>
      </c>
      <c r="D46" s="189"/>
      <c r="E46" s="188"/>
      <c r="F46" s="108"/>
      <c r="G46" s="108"/>
      <c r="H46" s="86"/>
      <c r="I46" s="191"/>
      <c r="K46" s="5"/>
    </row>
    <row r="47" spans="2:11" ht="28.5" x14ac:dyDescent="0.2">
      <c r="B47" s="59" t="s">
        <v>275</v>
      </c>
      <c r="C47" s="166" t="s">
        <v>274</v>
      </c>
      <c r="D47" s="189" t="str">
        <f>TOTAL!D47</f>
        <v>PLEO 592046</v>
      </c>
      <c r="E47" s="188" t="s">
        <v>16</v>
      </c>
      <c r="F47" s="108">
        <v>0</v>
      </c>
      <c r="G47" s="108">
        <f>TOTAL!G47</f>
        <v>171.72</v>
      </c>
      <c r="H47" s="86"/>
      <c r="I47" s="191"/>
      <c r="K47" s="5"/>
    </row>
    <row r="48" spans="2:11" ht="15" thickBot="1" x14ac:dyDescent="0.25">
      <c r="B48" s="220" t="s">
        <v>290</v>
      </c>
      <c r="C48" s="300" t="s">
        <v>291</v>
      </c>
      <c r="D48" s="189" t="str">
        <f>TOTAL!D48</f>
        <v>PLEO 22142+522140</v>
      </c>
      <c r="E48" s="301" t="s">
        <v>17</v>
      </c>
      <c r="F48" s="168">
        <v>0</v>
      </c>
      <c r="G48" s="168">
        <f>TOTAL!G48</f>
        <v>9.0299999999999994</v>
      </c>
      <c r="H48" s="86"/>
      <c r="I48" s="191"/>
      <c r="K48" s="5"/>
    </row>
    <row r="49" spans="2:11" ht="15.75" thickBot="1" x14ac:dyDescent="0.3">
      <c r="B49" s="501" t="s">
        <v>60</v>
      </c>
      <c r="C49" s="502"/>
      <c r="D49" s="502"/>
      <c r="E49" s="502"/>
      <c r="F49" s="502"/>
      <c r="G49" s="502"/>
      <c r="H49" s="503"/>
      <c r="I49" s="299">
        <f>SUM(I21:I48)</f>
        <v>0</v>
      </c>
      <c r="J49" s="6"/>
      <c r="K49" s="5"/>
    </row>
    <row r="50" spans="2:11" ht="15.75" thickBot="1" x14ac:dyDescent="0.3">
      <c r="B50" s="78" t="s">
        <v>31</v>
      </c>
      <c r="C50" s="79" t="s">
        <v>61</v>
      </c>
      <c r="D50" s="79"/>
      <c r="E50" s="79"/>
      <c r="F50" s="79"/>
      <c r="G50" s="79"/>
      <c r="H50" s="79"/>
      <c r="I50" s="80"/>
      <c r="K50" s="5"/>
    </row>
    <row r="51" spans="2:11" ht="15" x14ac:dyDescent="0.25">
      <c r="B51" s="69" t="s">
        <v>32</v>
      </c>
      <c r="C51" s="495" t="s">
        <v>116</v>
      </c>
      <c r="D51" s="496"/>
      <c r="E51" s="496"/>
      <c r="F51" s="496"/>
      <c r="G51" s="496"/>
      <c r="H51" s="496"/>
      <c r="I51" s="497"/>
      <c r="K51" s="5"/>
    </row>
    <row r="52" spans="2:11" ht="14.25" x14ac:dyDescent="0.2">
      <c r="B52" s="70" t="s">
        <v>62</v>
      </c>
      <c r="C52" s="84" t="s">
        <v>117</v>
      </c>
      <c r="D52" s="146">
        <f>TOTAL!D52</f>
        <v>85323</v>
      </c>
      <c r="E52" s="130" t="s">
        <v>17</v>
      </c>
      <c r="F52" s="94">
        <f>F86</f>
        <v>219</v>
      </c>
      <c r="G52" s="94">
        <f>TOTAL!G52</f>
        <v>1.88</v>
      </c>
      <c r="H52" s="86"/>
      <c r="I52" s="77"/>
      <c r="K52" s="5"/>
    </row>
    <row r="53" spans="2:11" ht="15" x14ac:dyDescent="0.25">
      <c r="B53" s="41" t="s">
        <v>33</v>
      </c>
      <c r="C53" s="42" t="s">
        <v>21</v>
      </c>
      <c r="D53" s="146"/>
      <c r="E53" s="155"/>
      <c r="F53" s="215"/>
      <c r="G53" s="94"/>
      <c r="H53" s="177"/>
      <c r="I53" s="176"/>
      <c r="K53" s="5"/>
    </row>
    <row r="54" spans="2:11" ht="14.25" x14ac:dyDescent="0.2">
      <c r="B54" s="34" t="s">
        <v>64</v>
      </c>
      <c r="C54" s="84" t="s">
        <v>23</v>
      </c>
      <c r="D54" s="146">
        <f>TOTAL!D54</f>
        <v>90085</v>
      </c>
      <c r="E54" s="130" t="s">
        <v>29</v>
      </c>
      <c r="F54" s="94">
        <v>680</v>
      </c>
      <c r="G54" s="94">
        <f>TOTAL!G54</f>
        <v>7.09</v>
      </c>
      <c r="H54" s="86"/>
      <c r="I54" s="77"/>
      <c r="K54" s="5"/>
    </row>
    <row r="55" spans="2:11" ht="15" x14ac:dyDescent="0.25">
      <c r="B55" s="43" t="s">
        <v>65</v>
      </c>
      <c r="C55" s="38" t="s">
        <v>63</v>
      </c>
      <c r="D55" s="146"/>
      <c r="E55" s="155"/>
      <c r="F55" s="174"/>
      <c r="G55" s="94"/>
      <c r="H55" s="177"/>
      <c r="I55" s="176"/>
      <c r="K55" s="5"/>
    </row>
    <row r="56" spans="2:11" ht="14.25" x14ac:dyDescent="0.2">
      <c r="B56" s="34" t="s">
        <v>67</v>
      </c>
      <c r="C56" s="84" t="s">
        <v>24</v>
      </c>
      <c r="D56" s="146" t="str">
        <f>TOTAL!D56</f>
        <v>73877/002</v>
      </c>
      <c r="E56" s="208" t="s">
        <v>16</v>
      </c>
      <c r="F56" s="94">
        <v>60</v>
      </c>
      <c r="G56" s="94">
        <f>TOTAL!G56</f>
        <v>36.85</v>
      </c>
      <c r="H56" s="86"/>
      <c r="I56" s="77"/>
      <c r="K56" s="5"/>
    </row>
    <row r="57" spans="2:11" ht="15" x14ac:dyDescent="0.25">
      <c r="B57" s="43" t="s">
        <v>68</v>
      </c>
      <c r="C57" s="38" t="s">
        <v>66</v>
      </c>
      <c r="D57" s="146"/>
      <c r="E57" s="155"/>
      <c r="F57" s="174"/>
      <c r="G57" s="94"/>
      <c r="H57" s="175"/>
      <c r="I57" s="176"/>
      <c r="K57" s="5"/>
    </row>
    <row r="58" spans="2:11" ht="14.25" x14ac:dyDescent="0.2">
      <c r="B58" s="34" t="s">
        <v>70</v>
      </c>
      <c r="C58" s="84" t="s">
        <v>25</v>
      </c>
      <c r="D58" s="146">
        <f>TOTAL!D58</f>
        <v>93379</v>
      </c>
      <c r="E58" s="130" t="s">
        <v>29</v>
      </c>
      <c r="F58" s="94">
        <f>ROUNDUP((F54-(F63*0.41+F64*0.41+F65*0.65+F66*0.65+F67*1+F68*1.58+F69*1.69)),0)</f>
        <v>550</v>
      </c>
      <c r="G58" s="94">
        <f>TOTAL!G58</f>
        <v>12.77</v>
      </c>
      <c r="H58" s="86"/>
      <c r="I58" s="77"/>
      <c r="K58" s="5"/>
    </row>
    <row r="59" spans="2:11" ht="28.5" x14ac:dyDescent="0.2">
      <c r="B59" s="59" t="s">
        <v>118</v>
      </c>
      <c r="C59" s="92" t="s">
        <v>171</v>
      </c>
      <c r="D59" s="146">
        <f>TOTAL!D59</f>
        <v>79482</v>
      </c>
      <c r="E59" s="189" t="s">
        <v>29</v>
      </c>
      <c r="F59" s="94">
        <f>ROUNDUP((F58*0.5),0)</f>
        <v>275</v>
      </c>
      <c r="G59" s="94">
        <f>TOTAL!G59</f>
        <v>63.6</v>
      </c>
      <c r="H59" s="86"/>
      <c r="I59" s="77"/>
      <c r="K59" s="5"/>
    </row>
    <row r="60" spans="2:11" ht="15" x14ac:dyDescent="0.25">
      <c r="B60" s="43" t="s">
        <v>71</v>
      </c>
      <c r="C60" s="38" t="s">
        <v>69</v>
      </c>
      <c r="D60" s="146"/>
      <c r="E60" s="155"/>
      <c r="F60" s="174"/>
      <c r="G60" s="94"/>
      <c r="H60" s="177"/>
      <c r="I60" s="176"/>
      <c r="K60" s="5"/>
    </row>
    <row r="61" spans="2:11" ht="16.5" customHeight="1" x14ac:dyDescent="0.2">
      <c r="B61" s="59" t="s">
        <v>72</v>
      </c>
      <c r="C61" s="92" t="s">
        <v>93</v>
      </c>
      <c r="D61" s="146">
        <f>TOTAL!D61</f>
        <v>95875</v>
      </c>
      <c r="E61" s="189" t="s">
        <v>91</v>
      </c>
      <c r="F61" s="94">
        <f>ROUNDUP(((F54-F58)*5.8),0)</f>
        <v>754</v>
      </c>
      <c r="G61" s="94">
        <f>TOTAL!G61</f>
        <v>1.07</v>
      </c>
      <c r="H61" s="86"/>
      <c r="I61" s="77"/>
      <c r="K61" s="218"/>
    </row>
    <row r="62" spans="2:11" ht="15" x14ac:dyDescent="0.25">
      <c r="B62" s="43" t="s">
        <v>73</v>
      </c>
      <c r="C62" s="38" t="s">
        <v>74</v>
      </c>
      <c r="D62" s="146"/>
      <c r="E62" s="155"/>
      <c r="F62" s="215"/>
      <c r="G62" s="94"/>
      <c r="H62" s="175"/>
      <c r="I62" s="178"/>
      <c r="K62" s="5"/>
    </row>
    <row r="63" spans="2:11" ht="15" x14ac:dyDescent="0.2">
      <c r="B63" s="34" t="s">
        <v>75</v>
      </c>
      <c r="C63" s="84" t="s">
        <v>140</v>
      </c>
      <c r="D63" s="146" t="str">
        <f>TOTAL!D63</f>
        <v>92852+INS13159</v>
      </c>
      <c r="E63" s="130" t="s">
        <v>17</v>
      </c>
      <c r="F63" s="94">
        <v>0</v>
      </c>
      <c r="G63" s="94">
        <f>TOTAL!G63</f>
        <v>78.22</v>
      </c>
      <c r="H63" s="86"/>
      <c r="I63" s="77"/>
      <c r="K63" s="5"/>
    </row>
    <row r="64" spans="2:11" ht="15" x14ac:dyDescent="0.2">
      <c r="B64" s="34" t="s">
        <v>76</v>
      </c>
      <c r="C64" s="84" t="s">
        <v>97</v>
      </c>
      <c r="D64" s="146">
        <f>TOTAL!D64</f>
        <v>92835</v>
      </c>
      <c r="E64" s="130" t="s">
        <v>17</v>
      </c>
      <c r="F64" s="94">
        <v>48</v>
      </c>
      <c r="G64" s="94">
        <f>TOTAL!G64</f>
        <v>164.96</v>
      </c>
      <c r="H64" s="86"/>
      <c r="I64" s="77"/>
      <c r="K64" s="5"/>
    </row>
    <row r="65" spans="2:11" ht="15" x14ac:dyDescent="0.2">
      <c r="B65" s="34" t="s">
        <v>123</v>
      </c>
      <c r="C65" s="84" t="s">
        <v>121</v>
      </c>
      <c r="D65" s="146" t="str">
        <f>TOTAL!D65</f>
        <v>92856+INS13173</v>
      </c>
      <c r="E65" s="130" t="s">
        <v>17</v>
      </c>
      <c r="F65" s="94">
        <v>161</v>
      </c>
      <c r="G65" s="94">
        <f>TOTAL!G65</f>
        <v>138.88</v>
      </c>
      <c r="H65" s="86"/>
      <c r="I65" s="77"/>
      <c r="K65" s="164"/>
    </row>
    <row r="66" spans="2:11" ht="15" x14ac:dyDescent="0.2">
      <c r="B66" s="34" t="s">
        <v>139</v>
      </c>
      <c r="C66" s="84" t="s">
        <v>98</v>
      </c>
      <c r="D66" s="146">
        <f>TOTAL!D66</f>
        <v>92839</v>
      </c>
      <c r="E66" s="130" t="s">
        <v>17</v>
      </c>
      <c r="F66" s="94">
        <v>10</v>
      </c>
      <c r="G66" s="94">
        <f>TOTAL!G66</f>
        <v>274.54000000000002</v>
      </c>
      <c r="H66" s="86"/>
      <c r="I66" s="77"/>
      <c r="K66" s="164"/>
    </row>
    <row r="67" spans="2:11" ht="15" x14ac:dyDescent="0.2">
      <c r="B67" s="34" t="s">
        <v>174</v>
      </c>
      <c r="C67" s="84" t="s">
        <v>177</v>
      </c>
      <c r="D67" s="146" t="str">
        <f>TOTAL!D67</f>
        <v>92860+INS7773</v>
      </c>
      <c r="E67" s="130" t="s">
        <v>17</v>
      </c>
      <c r="F67" s="108">
        <v>0</v>
      </c>
      <c r="G67" s="94">
        <f>TOTAL!G67</f>
        <v>340.51</v>
      </c>
      <c r="H67" s="86"/>
      <c r="I67" s="77"/>
      <c r="K67" s="164"/>
    </row>
    <row r="68" spans="2:11" ht="15" x14ac:dyDescent="0.2">
      <c r="B68" s="34" t="s">
        <v>175</v>
      </c>
      <c r="C68" s="84" t="s">
        <v>178</v>
      </c>
      <c r="D68" s="146">
        <f>TOTAL!D68</f>
        <v>92847</v>
      </c>
      <c r="E68" s="130" t="s">
        <v>17</v>
      </c>
      <c r="F68" s="108">
        <v>0</v>
      </c>
      <c r="G68" s="94">
        <f>TOTAL!G68</f>
        <v>553.1</v>
      </c>
      <c r="H68" s="86"/>
      <c r="I68" s="77"/>
      <c r="K68" s="164"/>
    </row>
    <row r="69" spans="2:11" ht="14.25" x14ac:dyDescent="0.2">
      <c r="B69" s="34" t="s">
        <v>176</v>
      </c>
      <c r="C69" s="84" t="s">
        <v>179</v>
      </c>
      <c r="D69" s="146" t="str">
        <f>TOTAL!D69</f>
        <v>PLEO 305</v>
      </c>
      <c r="E69" s="130" t="s">
        <v>17</v>
      </c>
      <c r="F69" s="108">
        <v>0</v>
      </c>
      <c r="G69" s="94">
        <f>TOTAL!G69</f>
        <v>1733.16</v>
      </c>
      <c r="H69" s="86"/>
      <c r="I69" s="77"/>
      <c r="K69" s="164"/>
    </row>
    <row r="70" spans="2:11" ht="15" x14ac:dyDescent="0.25">
      <c r="B70" s="43" t="s">
        <v>77</v>
      </c>
      <c r="C70" s="38" t="s">
        <v>144</v>
      </c>
      <c r="D70" s="146"/>
      <c r="E70" s="155"/>
      <c r="F70" s="174"/>
      <c r="G70" s="94"/>
      <c r="H70" s="175"/>
      <c r="I70" s="178"/>
      <c r="K70" s="5"/>
    </row>
    <row r="71" spans="2:11" ht="14.25" x14ac:dyDescent="0.2">
      <c r="B71" s="34" t="s">
        <v>78</v>
      </c>
      <c r="C71" s="84" t="s">
        <v>145</v>
      </c>
      <c r="D71" s="146" t="str">
        <f>TOTAL!D71</f>
        <v>PLEO 340</v>
      </c>
      <c r="E71" s="130" t="s">
        <v>30</v>
      </c>
      <c r="F71" s="94">
        <v>5</v>
      </c>
      <c r="G71" s="94">
        <f>TOTAL!G71</f>
        <v>1389.87</v>
      </c>
      <c r="H71" s="86"/>
      <c r="I71" s="77"/>
      <c r="K71" s="5"/>
    </row>
    <row r="72" spans="2:11" ht="14.25" x14ac:dyDescent="0.2">
      <c r="B72" s="34" t="s">
        <v>79</v>
      </c>
      <c r="C72" s="84" t="s">
        <v>146</v>
      </c>
      <c r="D72" s="146" t="str">
        <f>TOTAL!D72</f>
        <v>PLEO 341</v>
      </c>
      <c r="E72" s="130" t="s">
        <v>30</v>
      </c>
      <c r="F72" s="94">
        <v>7</v>
      </c>
      <c r="G72" s="94">
        <f>TOTAL!G72</f>
        <v>1822.45</v>
      </c>
      <c r="H72" s="86"/>
      <c r="I72" s="77"/>
      <c r="K72" s="5"/>
    </row>
    <row r="73" spans="2:11" ht="14.25" x14ac:dyDescent="0.2">
      <c r="B73" s="34" t="s">
        <v>80</v>
      </c>
      <c r="C73" s="84" t="s">
        <v>182</v>
      </c>
      <c r="D73" s="146" t="str">
        <f>TOTAL!D73</f>
        <v>PLEO 328</v>
      </c>
      <c r="E73" s="130" t="s">
        <v>30</v>
      </c>
      <c r="F73" s="94">
        <v>0</v>
      </c>
      <c r="G73" s="94">
        <f>TOTAL!G73</f>
        <v>3751.02</v>
      </c>
      <c r="H73" s="86"/>
      <c r="I73" s="77"/>
      <c r="K73" s="5"/>
    </row>
    <row r="74" spans="2:11" ht="14.25" x14ac:dyDescent="0.2">
      <c r="B74" s="34" t="s">
        <v>81</v>
      </c>
      <c r="C74" s="84" t="s">
        <v>236</v>
      </c>
      <c r="D74" s="146" t="str">
        <f>TOTAL!D74</f>
        <v>PLEO 329</v>
      </c>
      <c r="E74" s="130" t="s">
        <v>30</v>
      </c>
      <c r="F74" s="94">
        <v>0</v>
      </c>
      <c r="G74" s="94">
        <f>TOTAL!G74</f>
        <v>4292.42</v>
      </c>
      <c r="H74" s="86"/>
      <c r="I74" s="77"/>
      <c r="K74" s="5"/>
    </row>
    <row r="75" spans="2:11" ht="14.25" x14ac:dyDescent="0.2">
      <c r="B75" s="34" t="s">
        <v>141</v>
      </c>
      <c r="C75" s="84" t="s">
        <v>208</v>
      </c>
      <c r="D75" s="146" t="str">
        <f>TOTAL!D75</f>
        <v>PLEO 323</v>
      </c>
      <c r="E75" s="130" t="s">
        <v>30</v>
      </c>
      <c r="F75" s="94">
        <v>0</v>
      </c>
      <c r="G75" s="94">
        <f>TOTAL!G75</f>
        <v>5152.4399999999996</v>
      </c>
      <c r="H75" s="86"/>
      <c r="I75" s="77"/>
      <c r="K75" s="5"/>
    </row>
    <row r="76" spans="2:11" ht="14.25" x14ac:dyDescent="0.2">
      <c r="B76" s="210" t="s">
        <v>142</v>
      </c>
      <c r="C76" s="186" t="s">
        <v>206</v>
      </c>
      <c r="D76" s="146" t="str">
        <f>TOTAL!D76</f>
        <v>PLEO 308</v>
      </c>
      <c r="E76" s="85" t="s">
        <v>30</v>
      </c>
      <c r="F76" s="94">
        <v>0</v>
      </c>
      <c r="G76" s="94">
        <f>TOTAL!G76</f>
        <v>4144.2</v>
      </c>
      <c r="H76" s="86"/>
      <c r="I76" s="77"/>
      <c r="K76" s="5"/>
    </row>
    <row r="77" spans="2:11" ht="14.25" x14ac:dyDescent="0.2">
      <c r="B77" s="34" t="s">
        <v>143</v>
      </c>
      <c r="C77" s="186" t="s">
        <v>235</v>
      </c>
      <c r="D77" s="146" t="str">
        <f>TOTAL!D77</f>
        <v>PLEO 309</v>
      </c>
      <c r="E77" s="85" t="s">
        <v>30</v>
      </c>
      <c r="F77" s="94">
        <v>0</v>
      </c>
      <c r="G77" s="94">
        <f>TOTAL!G77</f>
        <v>9191.25</v>
      </c>
      <c r="H77" s="86"/>
      <c r="I77" s="77"/>
      <c r="K77" s="5"/>
    </row>
    <row r="78" spans="2:11" ht="15" x14ac:dyDescent="0.2">
      <c r="B78" s="210" t="s">
        <v>185</v>
      </c>
      <c r="C78" s="84" t="s">
        <v>280</v>
      </c>
      <c r="D78" s="146" t="str">
        <f>TOTAL!D78</f>
        <v>PLEO 302</v>
      </c>
      <c r="E78" s="85" t="s">
        <v>30</v>
      </c>
      <c r="F78" s="94">
        <v>0</v>
      </c>
      <c r="G78" s="94">
        <f>TOTAL!G78</f>
        <v>1413.36</v>
      </c>
      <c r="H78" s="86"/>
      <c r="I78" s="77"/>
      <c r="K78" s="5"/>
    </row>
    <row r="79" spans="2:11" ht="15" x14ac:dyDescent="0.2">
      <c r="B79" s="210" t="s">
        <v>234</v>
      </c>
      <c r="C79" s="84" t="s">
        <v>183</v>
      </c>
      <c r="D79" s="146" t="str">
        <f>TOTAL!D79</f>
        <v>PLEO 298</v>
      </c>
      <c r="E79" s="130" t="s">
        <v>30</v>
      </c>
      <c r="F79" s="216">
        <v>0</v>
      </c>
      <c r="G79" s="94">
        <f>TOTAL!G79</f>
        <v>2295.85</v>
      </c>
      <c r="H79" s="86"/>
      <c r="I79" s="77"/>
      <c r="K79" s="5"/>
    </row>
    <row r="80" spans="2:11" ht="14.25" x14ac:dyDescent="0.2">
      <c r="B80" s="210" t="s">
        <v>340</v>
      </c>
      <c r="C80" s="84" t="s">
        <v>341</v>
      </c>
      <c r="D80" s="146" t="str">
        <f>TOTAL!D80</f>
        <v>PLEO 312</v>
      </c>
      <c r="E80" s="130" t="s">
        <v>30</v>
      </c>
      <c r="F80" s="217">
        <v>0</v>
      </c>
      <c r="G80" s="94">
        <f>TOTAL!G80</f>
        <v>3670.78</v>
      </c>
      <c r="H80" s="86"/>
      <c r="I80" s="77"/>
      <c r="K80" s="5"/>
    </row>
    <row r="81" spans="2:11" ht="15" x14ac:dyDescent="0.25">
      <c r="B81" s="43" t="s">
        <v>82</v>
      </c>
      <c r="C81" s="38" t="s">
        <v>197</v>
      </c>
      <c r="D81" s="146"/>
      <c r="E81" s="205"/>
      <c r="F81" s="217"/>
      <c r="G81" s="94"/>
      <c r="H81" s="175"/>
      <c r="I81" s="176"/>
      <c r="K81" s="5"/>
    </row>
    <row r="82" spans="2:11" ht="14.25" x14ac:dyDescent="0.2">
      <c r="B82" s="34" t="s">
        <v>84</v>
      </c>
      <c r="C82" s="110" t="s">
        <v>198</v>
      </c>
      <c r="D82" s="146" t="str">
        <f>TOTAL!D82</f>
        <v>73817/001</v>
      </c>
      <c r="E82" s="130" t="s">
        <v>29</v>
      </c>
      <c r="F82" s="216">
        <v>8</v>
      </c>
      <c r="G82" s="94">
        <f>TOTAL!G82</f>
        <v>69.540000000000006</v>
      </c>
      <c r="H82" s="86"/>
      <c r="I82" s="77"/>
      <c r="K82" s="5"/>
    </row>
    <row r="83" spans="2:11" ht="14.25" x14ac:dyDescent="0.2">
      <c r="B83" s="34" t="s">
        <v>94</v>
      </c>
      <c r="C83" s="235" t="s">
        <v>218</v>
      </c>
      <c r="D83" s="146">
        <f>TOTAL!D83</f>
        <v>83356</v>
      </c>
      <c r="E83" s="68" t="s">
        <v>91</v>
      </c>
      <c r="F83" s="217">
        <f>ROUNDUP((F82*78),0)</f>
        <v>624</v>
      </c>
      <c r="G83" s="94">
        <f>TOTAL!G83</f>
        <v>0.75</v>
      </c>
      <c r="H83" s="86"/>
      <c r="I83" s="77"/>
      <c r="K83" s="218"/>
    </row>
    <row r="84" spans="2:11" ht="15" x14ac:dyDescent="0.25">
      <c r="B84" s="43" t="s">
        <v>189</v>
      </c>
      <c r="C84" s="38" t="s">
        <v>83</v>
      </c>
      <c r="D84" s="146"/>
      <c r="E84" s="155"/>
      <c r="F84" s="174"/>
      <c r="G84" s="94"/>
      <c r="H84" s="175"/>
      <c r="I84" s="176"/>
      <c r="K84" s="5"/>
    </row>
    <row r="85" spans="2:11" ht="14.25" x14ac:dyDescent="0.2">
      <c r="B85" s="34" t="s">
        <v>190</v>
      </c>
      <c r="C85" s="110" t="s">
        <v>90</v>
      </c>
      <c r="D85" s="146" t="str">
        <f>TOTAL!D85</f>
        <v>PLEO 000290</v>
      </c>
      <c r="E85" s="67" t="s">
        <v>2</v>
      </c>
      <c r="F85" s="94">
        <f>SUM(F71:F80)</f>
        <v>12</v>
      </c>
      <c r="G85" s="94">
        <f>TOTAL!G85</f>
        <v>269.89</v>
      </c>
      <c r="H85" s="86"/>
      <c r="I85" s="77"/>
      <c r="K85" s="5"/>
    </row>
    <row r="86" spans="2:11" ht="14.25" x14ac:dyDescent="0.2">
      <c r="B86" s="34" t="s">
        <v>191</v>
      </c>
      <c r="C86" s="111" t="s">
        <v>87</v>
      </c>
      <c r="D86" s="146" t="str">
        <f>TOTAL!D86</f>
        <v>PLEO 000289</v>
      </c>
      <c r="E86" s="68" t="s">
        <v>17</v>
      </c>
      <c r="F86" s="94">
        <f>SUM(F63:F69)</f>
        <v>219</v>
      </c>
      <c r="G86" s="94">
        <f>TOTAL!G86</f>
        <v>31.75</v>
      </c>
      <c r="H86" s="86"/>
      <c r="I86" s="77"/>
      <c r="K86" s="5"/>
    </row>
    <row r="87" spans="2:11" ht="15" customHeight="1" thickBot="1" x14ac:dyDescent="0.3">
      <c r="B87" s="492" t="s">
        <v>85</v>
      </c>
      <c r="C87" s="493"/>
      <c r="D87" s="509"/>
      <c r="E87" s="493"/>
      <c r="F87" s="493"/>
      <c r="G87" s="493"/>
      <c r="H87" s="494"/>
      <c r="I87" s="72">
        <f>SUM(I52:I86)</f>
        <v>0</v>
      </c>
      <c r="K87" s="5"/>
    </row>
    <row r="88" spans="2:11" ht="15" customHeight="1" thickBot="1" x14ac:dyDescent="0.3">
      <c r="B88" s="179" t="s">
        <v>99</v>
      </c>
      <c r="C88" s="180" t="s">
        <v>147</v>
      </c>
      <c r="D88" s="81"/>
      <c r="E88" s="81"/>
      <c r="F88" s="81"/>
      <c r="G88" s="81"/>
      <c r="H88" s="81"/>
      <c r="I88" s="82"/>
      <c r="K88" s="5"/>
    </row>
    <row r="89" spans="2:11" ht="15" customHeight="1" x14ac:dyDescent="0.2">
      <c r="B89" s="182" t="s">
        <v>100</v>
      </c>
      <c r="C89" s="201" t="s">
        <v>161</v>
      </c>
      <c r="D89" s="308">
        <f>TOTAL!D89</f>
        <v>78472</v>
      </c>
      <c r="E89" s="211" t="s">
        <v>16</v>
      </c>
      <c r="F89" s="192">
        <f>F92</f>
        <v>705</v>
      </c>
      <c r="G89" s="296">
        <f>TOTAL!G89</f>
        <v>0.34</v>
      </c>
      <c r="H89" s="192"/>
      <c r="I89" s="183"/>
      <c r="K89" s="5"/>
    </row>
    <row r="90" spans="2:11" ht="15" customHeight="1" x14ac:dyDescent="0.2">
      <c r="B90" s="44" t="s">
        <v>148</v>
      </c>
      <c r="C90" s="194" t="s">
        <v>56</v>
      </c>
      <c r="D90" s="189">
        <f>TOTAL!D90</f>
        <v>72961</v>
      </c>
      <c r="E90" s="195" t="s">
        <v>16</v>
      </c>
      <c r="F90" s="288">
        <f>F92</f>
        <v>705</v>
      </c>
      <c r="G90" s="108">
        <f>TOTAL!G90</f>
        <v>1.22</v>
      </c>
      <c r="H90" s="196"/>
      <c r="I90" s="33"/>
      <c r="K90" s="5"/>
    </row>
    <row r="91" spans="2:11" ht="15" customHeight="1" x14ac:dyDescent="0.2">
      <c r="B91" s="44" t="s">
        <v>149</v>
      </c>
      <c r="C91" s="186" t="s">
        <v>192</v>
      </c>
      <c r="D91" s="189">
        <f>TOTAL!D91</f>
        <v>83668</v>
      </c>
      <c r="E91" s="187" t="s">
        <v>29</v>
      </c>
      <c r="F91" s="193">
        <f>ROUNDUP((F92*0.05),0)</f>
        <v>36</v>
      </c>
      <c r="G91" s="108">
        <f>TOTAL!G91</f>
        <v>85.89</v>
      </c>
      <c r="H91" s="36"/>
      <c r="I91" s="184"/>
      <c r="K91" s="5"/>
    </row>
    <row r="92" spans="2:11" ht="30" customHeight="1" x14ac:dyDescent="0.2">
      <c r="B92" s="181" t="s">
        <v>308</v>
      </c>
      <c r="C92" s="166" t="s">
        <v>193</v>
      </c>
      <c r="D92" s="309">
        <f>TOTAL!D92</f>
        <v>68333</v>
      </c>
      <c r="E92" s="188" t="s">
        <v>16</v>
      </c>
      <c r="F92" s="219">
        <v>705</v>
      </c>
      <c r="G92" s="94">
        <f>TOTAL!G92</f>
        <v>42.69</v>
      </c>
      <c r="H92" s="190"/>
      <c r="I92" s="191"/>
      <c r="K92" s="5"/>
    </row>
    <row r="93" spans="2:11" ht="15" customHeight="1" thickBot="1" x14ac:dyDescent="0.3">
      <c r="B93" s="492" t="s">
        <v>150</v>
      </c>
      <c r="C93" s="493"/>
      <c r="D93" s="493"/>
      <c r="E93" s="493"/>
      <c r="F93" s="493"/>
      <c r="G93" s="493"/>
      <c r="H93" s="494"/>
      <c r="I93" s="37">
        <f>SUM(I89:I92)</f>
        <v>0</v>
      </c>
      <c r="K93" s="5"/>
    </row>
    <row r="94" spans="2:11" ht="15" customHeight="1" thickBot="1" x14ac:dyDescent="0.3">
      <c r="B94" s="179" t="s">
        <v>195</v>
      </c>
      <c r="C94" s="180" t="s">
        <v>241</v>
      </c>
      <c r="D94" s="81"/>
      <c r="E94" s="81"/>
      <c r="F94" s="81"/>
      <c r="G94" s="81"/>
      <c r="H94" s="81"/>
      <c r="I94" s="82"/>
      <c r="K94" s="5"/>
    </row>
    <row r="95" spans="2:11" ht="15" customHeight="1" x14ac:dyDescent="0.2">
      <c r="B95" s="44" t="s">
        <v>196</v>
      </c>
      <c r="C95" s="186" t="s">
        <v>192</v>
      </c>
      <c r="D95" s="187">
        <f>TOTAL!D95</f>
        <v>83668</v>
      </c>
      <c r="E95" s="187" t="s">
        <v>29</v>
      </c>
      <c r="F95" s="298">
        <f>ROUNDUP((F96*0.05),0)</f>
        <v>2</v>
      </c>
      <c r="G95" s="189">
        <f>TOTAL!G95</f>
        <v>85.89</v>
      </c>
      <c r="H95" s="36"/>
      <c r="I95" s="184"/>
      <c r="K95" s="5"/>
    </row>
    <row r="96" spans="2:11" ht="28.5" customHeight="1" x14ac:dyDescent="0.2">
      <c r="B96" s="181" t="s">
        <v>246</v>
      </c>
      <c r="C96" s="166" t="s">
        <v>243</v>
      </c>
      <c r="D96" s="188">
        <f>TOTAL!D96</f>
        <v>68333</v>
      </c>
      <c r="E96" s="188" t="s">
        <v>16</v>
      </c>
      <c r="F96" s="298">
        <v>30</v>
      </c>
      <c r="G96" s="189">
        <f>TOTAL!G96</f>
        <v>42.69</v>
      </c>
      <c r="H96" s="190"/>
      <c r="I96" s="191"/>
      <c r="K96" s="5"/>
    </row>
    <row r="97" spans="2:11" ht="15" customHeight="1" x14ac:dyDescent="0.2">
      <c r="B97" s="181" t="s">
        <v>247</v>
      </c>
      <c r="C97" s="166" t="s">
        <v>302</v>
      </c>
      <c r="D97" s="187" t="str">
        <f>TOTAL!D97</f>
        <v>PLEO 326</v>
      </c>
      <c r="E97" s="188" t="s">
        <v>16</v>
      </c>
      <c r="F97" s="288">
        <v>101</v>
      </c>
      <c r="G97" s="189">
        <f>TOTAL!G97</f>
        <v>105.51</v>
      </c>
      <c r="H97" s="190"/>
      <c r="I97" s="191"/>
      <c r="K97" s="5"/>
    </row>
    <row r="98" spans="2:11" ht="15" customHeight="1" x14ac:dyDescent="0.2">
      <c r="B98" s="268" t="s">
        <v>248</v>
      </c>
      <c r="C98" s="166" t="s">
        <v>303</v>
      </c>
      <c r="D98" s="187" t="str">
        <f>TOTAL!D98</f>
        <v>PLEO 326</v>
      </c>
      <c r="E98" s="188" t="s">
        <v>16</v>
      </c>
      <c r="F98" s="193">
        <v>11</v>
      </c>
      <c r="G98" s="298">
        <f>TOTAL!G98</f>
        <v>105.51</v>
      </c>
      <c r="H98" s="36"/>
      <c r="I98" s="191"/>
      <c r="K98" s="5"/>
    </row>
    <row r="99" spans="2:11" ht="15" customHeight="1" thickBot="1" x14ac:dyDescent="0.3">
      <c r="B99" s="492" t="s">
        <v>244</v>
      </c>
      <c r="C99" s="493"/>
      <c r="D99" s="493"/>
      <c r="E99" s="493"/>
      <c r="F99" s="493"/>
      <c r="G99" s="493"/>
      <c r="H99" s="494"/>
      <c r="I99" s="37">
        <f>SUM(I95:I98)</f>
        <v>0</v>
      </c>
      <c r="K99" s="5"/>
    </row>
    <row r="100" spans="2:11" ht="15" customHeight="1" thickBot="1" x14ac:dyDescent="0.3">
      <c r="B100" s="179" t="s">
        <v>245</v>
      </c>
      <c r="C100" s="180" t="s">
        <v>251</v>
      </c>
      <c r="D100" s="81"/>
      <c r="E100" s="81"/>
      <c r="F100" s="81"/>
      <c r="G100" s="81"/>
      <c r="H100" s="81"/>
      <c r="I100" s="82"/>
      <c r="K100" s="5"/>
    </row>
    <row r="101" spans="2:11" ht="30" customHeight="1" x14ac:dyDescent="0.2">
      <c r="B101" s="271" t="s">
        <v>249</v>
      </c>
      <c r="C101" s="270" t="s">
        <v>311</v>
      </c>
      <c r="D101" s="273" t="str">
        <f>TOTAL!D101</f>
        <v>SICRO 5213414</v>
      </c>
      <c r="E101" s="188" t="s">
        <v>16</v>
      </c>
      <c r="F101" s="298">
        <v>1</v>
      </c>
      <c r="G101" s="219">
        <f>TOTAL!G101</f>
        <v>574.78</v>
      </c>
      <c r="H101" s="196"/>
      <c r="I101" s="33"/>
      <c r="K101" s="5"/>
    </row>
    <row r="102" spans="2:11" ht="45" customHeight="1" x14ac:dyDescent="0.2">
      <c r="B102" s="181" t="s">
        <v>250</v>
      </c>
      <c r="C102" s="270" t="s">
        <v>309</v>
      </c>
      <c r="D102" s="273" t="str">
        <f>TOTAL!D102</f>
        <v>SICRO 5213414</v>
      </c>
      <c r="E102" s="188" t="s">
        <v>16</v>
      </c>
      <c r="F102" s="298">
        <v>0</v>
      </c>
      <c r="G102" s="219">
        <f>TOTAL!G102</f>
        <v>574.78</v>
      </c>
      <c r="H102" s="196"/>
      <c r="I102" s="184"/>
      <c r="K102" s="5"/>
    </row>
    <row r="103" spans="2:11" ht="44.25" customHeight="1" x14ac:dyDescent="0.2">
      <c r="B103" s="181" t="s">
        <v>255</v>
      </c>
      <c r="C103" s="270" t="s">
        <v>310</v>
      </c>
      <c r="D103" s="273" t="str">
        <f>TOTAL!D103</f>
        <v>SICRO 5213414</v>
      </c>
      <c r="E103" s="188" t="s">
        <v>16</v>
      </c>
      <c r="F103" s="298">
        <v>0.5</v>
      </c>
      <c r="G103" s="219">
        <f>TOTAL!G103</f>
        <v>574.78</v>
      </c>
      <c r="H103" s="196"/>
      <c r="I103" s="191"/>
      <c r="K103" s="5"/>
    </row>
    <row r="104" spans="2:11" ht="33.75" customHeight="1" x14ac:dyDescent="0.2">
      <c r="B104" s="181" t="s">
        <v>256</v>
      </c>
      <c r="C104" s="270" t="s">
        <v>312</v>
      </c>
      <c r="D104" s="273" t="str">
        <f>TOTAL!D104</f>
        <v>SICRO 5213414</v>
      </c>
      <c r="E104" s="188" t="s">
        <v>16</v>
      </c>
      <c r="F104" s="298">
        <v>1.5</v>
      </c>
      <c r="G104" s="219">
        <f>TOTAL!G104</f>
        <v>574.78</v>
      </c>
      <c r="H104" s="196"/>
      <c r="I104" s="191"/>
      <c r="K104" s="5"/>
    </row>
    <row r="105" spans="2:11" ht="15" customHeight="1" x14ac:dyDescent="0.2">
      <c r="B105" s="181" t="s">
        <v>257</v>
      </c>
      <c r="C105" s="166" t="s">
        <v>253</v>
      </c>
      <c r="D105" s="273" t="str">
        <f>TOTAL!D105</f>
        <v>SICRO 5213414</v>
      </c>
      <c r="E105" s="130" t="s">
        <v>16</v>
      </c>
      <c r="F105" s="298">
        <v>1</v>
      </c>
      <c r="G105" s="219">
        <f>TOTAL!G105</f>
        <v>574.78</v>
      </c>
      <c r="H105" s="196"/>
      <c r="I105" s="191"/>
      <c r="K105" s="5"/>
    </row>
    <row r="106" spans="2:11" ht="15" customHeight="1" x14ac:dyDescent="0.2">
      <c r="B106" s="181" t="s">
        <v>263</v>
      </c>
      <c r="C106" s="166" t="s">
        <v>254</v>
      </c>
      <c r="D106" s="273" t="str">
        <f>TOTAL!D106</f>
        <v>SICRO 5216111</v>
      </c>
      <c r="E106" s="130" t="s">
        <v>30</v>
      </c>
      <c r="F106" s="193">
        <v>10</v>
      </c>
      <c r="G106" s="219">
        <f>TOTAL!G106</f>
        <v>92.78</v>
      </c>
      <c r="H106" s="196"/>
      <c r="I106" s="191"/>
      <c r="K106" s="5"/>
    </row>
    <row r="107" spans="2:11" ht="27.75" customHeight="1" x14ac:dyDescent="0.2">
      <c r="B107" s="181" t="s">
        <v>264</v>
      </c>
      <c r="C107" s="166" t="s">
        <v>258</v>
      </c>
      <c r="D107" s="273">
        <f>TOTAL!D107</f>
        <v>72947</v>
      </c>
      <c r="E107" s="188" t="s">
        <v>16</v>
      </c>
      <c r="F107" s="298">
        <v>14</v>
      </c>
      <c r="G107" s="219">
        <f>TOTAL!G107</f>
        <v>23.73</v>
      </c>
      <c r="H107" s="272"/>
      <c r="I107" s="191"/>
      <c r="K107" s="5"/>
    </row>
    <row r="108" spans="2:11" ht="27.75" customHeight="1" x14ac:dyDescent="0.2">
      <c r="B108" s="181" t="s">
        <v>265</v>
      </c>
      <c r="C108" s="166" t="s">
        <v>293</v>
      </c>
      <c r="D108" s="273">
        <f>TOTAL!D108</f>
        <v>72947</v>
      </c>
      <c r="E108" s="188" t="s">
        <v>16</v>
      </c>
      <c r="F108" s="298">
        <v>0</v>
      </c>
      <c r="G108" s="219">
        <f>TOTAL!G108</f>
        <v>23.73</v>
      </c>
      <c r="H108" s="272"/>
      <c r="I108" s="191"/>
      <c r="K108" s="5"/>
    </row>
    <row r="109" spans="2:11" ht="30.75" customHeight="1" x14ac:dyDescent="0.2">
      <c r="B109" s="181" t="s">
        <v>266</v>
      </c>
      <c r="C109" s="166" t="s">
        <v>260</v>
      </c>
      <c r="D109" s="273">
        <f>TOTAL!D109</f>
        <v>72947</v>
      </c>
      <c r="E109" s="188" t="s">
        <v>16</v>
      </c>
      <c r="F109" s="298">
        <v>0</v>
      </c>
      <c r="G109" s="219">
        <f>TOTAL!G109</f>
        <v>23.73</v>
      </c>
      <c r="H109" s="272"/>
      <c r="I109" s="191"/>
      <c r="K109" s="5"/>
    </row>
    <row r="110" spans="2:11" ht="30.75" customHeight="1" x14ac:dyDescent="0.2">
      <c r="B110" s="181" t="s">
        <v>267</v>
      </c>
      <c r="C110" s="166" t="s">
        <v>305</v>
      </c>
      <c r="D110" s="273">
        <f>TOTAL!D110</f>
        <v>72948</v>
      </c>
      <c r="E110" s="188" t="s">
        <v>16</v>
      </c>
      <c r="F110" s="298">
        <v>0</v>
      </c>
      <c r="G110" s="219">
        <f>TOTAL!G110</f>
        <v>23.73</v>
      </c>
      <c r="H110" s="272"/>
      <c r="I110" s="191"/>
      <c r="K110" s="5"/>
    </row>
    <row r="111" spans="2:11" ht="30.75" customHeight="1" x14ac:dyDescent="0.2">
      <c r="B111" s="181" t="s">
        <v>268</v>
      </c>
      <c r="C111" s="166" t="s">
        <v>300</v>
      </c>
      <c r="D111" s="273">
        <f>TOTAL!D111</f>
        <v>72947</v>
      </c>
      <c r="E111" s="188" t="s">
        <v>16</v>
      </c>
      <c r="F111" s="298">
        <v>0</v>
      </c>
      <c r="G111" s="219">
        <f>TOTAL!G111</f>
        <v>23.73</v>
      </c>
      <c r="H111" s="272"/>
      <c r="I111" s="191"/>
      <c r="K111" s="5"/>
    </row>
    <row r="112" spans="2:11" ht="28.5" customHeight="1" x14ac:dyDescent="0.2">
      <c r="B112" s="181" t="s">
        <v>269</v>
      </c>
      <c r="C112" s="166" t="s">
        <v>259</v>
      </c>
      <c r="D112" s="273">
        <f>TOTAL!D112</f>
        <v>72947</v>
      </c>
      <c r="E112" s="188" t="s">
        <v>16</v>
      </c>
      <c r="F112" s="298">
        <v>53</v>
      </c>
      <c r="G112" s="219">
        <f>TOTAL!G112</f>
        <v>23.73</v>
      </c>
      <c r="H112" s="272"/>
      <c r="I112" s="191"/>
      <c r="K112" s="5"/>
    </row>
    <row r="113" spans="2:11" ht="30" customHeight="1" x14ac:dyDescent="0.2">
      <c r="B113" s="181" t="s">
        <v>294</v>
      </c>
      <c r="C113" s="166" t="s">
        <v>261</v>
      </c>
      <c r="D113" s="273">
        <f>TOTAL!D113</f>
        <v>72947</v>
      </c>
      <c r="E113" s="188" t="s">
        <v>16</v>
      </c>
      <c r="F113" s="298">
        <v>11</v>
      </c>
      <c r="G113" s="219">
        <f>TOTAL!G113</f>
        <v>23.73</v>
      </c>
      <c r="H113" s="272"/>
      <c r="I113" s="191"/>
      <c r="K113" s="5"/>
    </row>
    <row r="114" spans="2:11" ht="30" customHeight="1" x14ac:dyDescent="0.2">
      <c r="B114" s="181" t="s">
        <v>298</v>
      </c>
      <c r="C114" s="166" t="s">
        <v>262</v>
      </c>
      <c r="D114" s="273">
        <f>TOTAL!D114</f>
        <v>72947</v>
      </c>
      <c r="E114" s="188" t="s">
        <v>16</v>
      </c>
      <c r="F114" s="298">
        <v>0</v>
      </c>
      <c r="G114" s="219">
        <f>TOTAL!G114</f>
        <v>23.73</v>
      </c>
      <c r="H114" s="272"/>
      <c r="I114" s="191"/>
      <c r="K114" s="5"/>
    </row>
    <row r="115" spans="2:11" ht="29.25" customHeight="1" x14ac:dyDescent="0.2">
      <c r="B115" s="181" t="s">
        <v>301</v>
      </c>
      <c r="C115" s="166" t="s">
        <v>270</v>
      </c>
      <c r="D115" s="273" t="str">
        <f>TOTAL!D115</f>
        <v>SICRO 5214000</v>
      </c>
      <c r="E115" s="188" t="s">
        <v>16</v>
      </c>
      <c r="F115" s="298">
        <v>0</v>
      </c>
      <c r="G115" s="219">
        <f>TOTAL!G115</f>
        <v>91.94</v>
      </c>
      <c r="H115" s="272"/>
      <c r="I115" s="191"/>
      <c r="K115" s="5"/>
    </row>
    <row r="116" spans="2:11" ht="28.5" customHeight="1" x14ac:dyDescent="0.2">
      <c r="B116" s="181" t="s">
        <v>304</v>
      </c>
      <c r="C116" s="166" t="s">
        <v>271</v>
      </c>
      <c r="D116" s="273" t="str">
        <f>TOTAL!D116</f>
        <v>SICRO 5214000</v>
      </c>
      <c r="E116" s="188" t="s">
        <v>16</v>
      </c>
      <c r="F116" s="298">
        <v>0</v>
      </c>
      <c r="G116" s="219">
        <f>TOTAL!G116</f>
        <v>91.94</v>
      </c>
      <c r="H116" s="272"/>
      <c r="I116" s="191"/>
      <c r="K116" s="5"/>
    </row>
    <row r="117" spans="2:11" ht="28.5" customHeight="1" x14ac:dyDescent="0.2">
      <c r="B117" s="181" t="s">
        <v>306</v>
      </c>
      <c r="C117" s="166" t="s">
        <v>299</v>
      </c>
      <c r="D117" s="273" t="str">
        <f>TOTAL!D117</f>
        <v>SICRO 5214000</v>
      </c>
      <c r="E117" s="188" t="s">
        <v>16</v>
      </c>
      <c r="F117" s="310">
        <v>7</v>
      </c>
      <c r="G117" s="219">
        <f>TOTAL!G117</f>
        <v>91.94</v>
      </c>
      <c r="H117" s="272"/>
      <c r="I117" s="191"/>
      <c r="K117" s="5"/>
    </row>
    <row r="118" spans="2:11" ht="28.5" customHeight="1" x14ac:dyDescent="0.2">
      <c r="B118" s="181" t="s">
        <v>307</v>
      </c>
      <c r="C118" s="312" t="s">
        <v>331</v>
      </c>
      <c r="D118" s="273" t="str">
        <f>TOTAL!D118</f>
        <v>SICRO 5213359</v>
      </c>
      <c r="E118" s="269" t="s">
        <v>30</v>
      </c>
      <c r="F118" s="298">
        <v>0</v>
      </c>
      <c r="G118" s="219">
        <f>TOTAL!G118</f>
        <v>13.19</v>
      </c>
      <c r="H118" s="272"/>
      <c r="I118" s="191"/>
      <c r="K118" s="5"/>
    </row>
    <row r="119" spans="2:11" ht="15" customHeight="1" thickBot="1" x14ac:dyDescent="0.3">
      <c r="B119" s="492" t="s">
        <v>252</v>
      </c>
      <c r="C119" s="493"/>
      <c r="D119" s="493"/>
      <c r="E119" s="493"/>
      <c r="F119" s="493"/>
      <c r="G119" s="493"/>
      <c r="H119" s="494"/>
      <c r="I119" s="37">
        <f>SUM(I101:I118)</f>
        <v>0</v>
      </c>
      <c r="K119" s="5"/>
    </row>
    <row r="120" spans="2:11" ht="15" customHeight="1" thickBot="1" x14ac:dyDescent="0.3">
      <c r="B120" s="179" t="s">
        <v>278</v>
      </c>
      <c r="C120" s="180" t="s">
        <v>347</v>
      </c>
      <c r="D120" s="81"/>
      <c r="E120" s="81"/>
      <c r="F120" s="81"/>
      <c r="G120" s="81"/>
      <c r="H120" s="81"/>
      <c r="I120" s="82"/>
      <c r="K120" s="5"/>
    </row>
    <row r="121" spans="2:11" ht="15" customHeight="1" x14ac:dyDescent="0.2">
      <c r="B121" s="44" t="s">
        <v>279</v>
      </c>
      <c r="C121" s="30" t="s">
        <v>345</v>
      </c>
      <c r="D121" s="233" t="s">
        <v>338</v>
      </c>
      <c r="E121" s="269" t="s">
        <v>30</v>
      </c>
      <c r="F121" s="94">
        <v>0</v>
      </c>
      <c r="G121" s="94">
        <f>TOTAL!G121</f>
        <v>2210</v>
      </c>
      <c r="H121" s="36"/>
      <c r="I121" s="33"/>
      <c r="K121" s="5"/>
    </row>
    <row r="122" spans="2:11" ht="15" customHeight="1" x14ac:dyDescent="0.2">
      <c r="B122" s="432" t="s">
        <v>343</v>
      </c>
      <c r="C122" s="30" t="s">
        <v>344</v>
      </c>
      <c r="D122" s="233" t="s">
        <v>338</v>
      </c>
      <c r="E122" s="269" t="s">
        <v>30</v>
      </c>
      <c r="F122" s="108">
        <v>0</v>
      </c>
      <c r="G122" s="94">
        <f>TOTAL!G122</f>
        <v>3460</v>
      </c>
      <c r="H122" s="36"/>
      <c r="I122" s="33"/>
      <c r="K122" s="5"/>
    </row>
    <row r="123" spans="2:11" ht="15" customHeight="1" thickBot="1" x14ac:dyDescent="0.3">
      <c r="B123" s="504" t="s">
        <v>346</v>
      </c>
      <c r="C123" s="505"/>
      <c r="D123" s="505"/>
      <c r="E123" s="505"/>
      <c r="F123" s="505"/>
      <c r="G123" s="505"/>
      <c r="H123" s="506"/>
      <c r="I123" s="40">
        <f>SUM(I121:I122)</f>
        <v>0</v>
      </c>
      <c r="K123" s="5"/>
    </row>
    <row r="124" spans="2:11" ht="15.75" thickBot="1" x14ac:dyDescent="0.3">
      <c r="B124" s="179" t="s">
        <v>313</v>
      </c>
      <c r="C124" s="180" t="s">
        <v>86</v>
      </c>
      <c r="D124" s="81"/>
      <c r="E124" s="81"/>
      <c r="F124" s="81"/>
      <c r="G124" s="81"/>
      <c r="H124" s="81"/>
      <c r="I124" s="82"/>
      <c r="J124" s="1"/>
      <c r="K124" s="5"/>
    </row>
    <row r="125" spans="2:11" ht="14.25" x14ac:dyDescent="0.2">
      <c r="B125" s="44" t="s">
        <v>314</v>
      </c>
      <c r="C125" s="30" t="s">
        <v>34</v>
      </c>
      <c r="D125" s="233" t="str">
        <f>TOTAL!D125</f>
        <v>PLEO 521017</v>
      </c>
      <c r="E125" s="31" t="s">
        <v>16</v>
      </c>
      <c r="F125" s="94">
        <f>F21</f>
        <v>1880</v>
      </c>
      <c r="G125" s="94">
        <f>TOTAL!G125</f>
        <v>0.9</v>
      </c>
      <c r="H125" s="36"/>
      <c r="I125" s="33"/>
      <c r="J125" s="1"/>
      <c r="K125" s="5"/>
    </row>
    <row r="126" spans="2:11" ht="15.75" thickBot="1" x14ac:dyDescent="0.3">
      <c r="B126" s="504" t="s">
        <v>88</v>
      </c>
      <c r="C126" s="505"/>
      <c r="D126" s="505"/>
      <c r="E126" s="505"/>
      <c r="F126" s="505"/>
      <c r="G126" s="505"/>
      <c r="H126" s="506"/>
      <c r="I126" s="40">
        <f>I125</f>
        <v>0</v>
      </c>
      <c r="J126" s="1"/>
      <c r="K126" s="1"/>
    </row>
    <row r="127" spans="2:11" ht="15.75" thickBot="1" x14ac:dyDescent="0.3">
      <c r="B127" s="510" t="s">
        <v>35</v>
      </c>
      <c r="C127" s="511"/>
      <c r="D127" s="511"/>
      <c r="E127" s="511"/>
      <c r="F127" s="511"/>
      <c r="G127" s="511"/>
      <c r="H127" s="512"/>
      <c r="I127" s="83">
        <f>I18+I49+I87+I93+I99+I119+I123+I126</f>
        <v>0</v>
      </c>
      <c r="J127" s="1"/>
      <c r="K127" s="1"/>
    </row>
    <row r="128" spans="2:11" ht="15.75" thickBot="1" x14ac:dyDescent="0.3">
      <c r="B128" s="62"/>
      <c r="C128" s="62"/>
      <c r="D128" s="62"/>
      <c r="E128" s="62"/>
      <c r="F128" s="62"/>
      <c r="G128" s="62"/>
      <c r="H128" s="62"/>
      <c r="I128" s="63"/>
      <c r="J128" s="1"/>
      <c r="K128" s="1"/>
    </row>
    <row r="129" spans="2:11" ht="15.75" x14ac:dyDescent="0.25">
      <c r="B129" s="45"/>
      <c r="C129" s="498" t="s">
        <v>37</v>
      </c>
      <c r="D129" s="499"/>
      <c r="E129" s="46"/>
      <c r="G129" s="127" t="str">
        <f>TOTAL!G129</f>
        <v>Rio Grande, 31 de Agosto de 2018.</v>
      </c>
      <c r="J129" s="1"/>
    </row>
    <row r="130" spans="2:11" ht="15" x14ac:dyDescent="0.25">
      <c r="B130" s="47"/>
      <c r="C130" s="100" t="s">
        <v>124</v>
      </c>
      <c r="D130" s="101">
        <f>'Cálculo BDI'!$D$3</f>
        <v>7.4000000000000003E-3</v>
      </c>
      <c r="E130" s="46"/>
      <c r="F130" s="93"/>
      <c r="G130" s="46"/>
      <c r="H130" s="46"/>
      <c r="I130" s="46"/>
      <c r="J130" s="1"/>
      <c r="K130" s="1"/>
    </row>
    <row r="131" spans="2:11" ht="15" x14ac:dyDescent="0.25">
      <c r="B131" s="47"/>
      <c r="C131" s="100" t="s">
        <v>125</v>
      </c>
      <c r="D131" s="101">
        <f>'Cálculo BDI'!$D$4</f>
        <v>9.7000000000000003E-3</v>
      </c>
      <c r="E131" s="46"/>
      <c r="J131" s="1"/>
      <c r="K131" s="1"/>
    </row>
    <row r="132" spans="2:11" ht="15.75" x14ac:dyDescent="0.25">
      <c r="B132" s="47"/>
      <c r="C132" s="100" t="s">
        <v>126</v>
      </c>
      <c r="D132" s="101">
        <f>'Cálculo BDI'!$D$5</f>
        <v>1.21E-2</v>
      </c>
      <c r="E132" s="46"/>
      <c r="F132" s="500" t="str">
        <f>TOTAL!F132</f>
        <v>Coordenadora de Projetos Eng.ª Suzel Magali Leite</v>
      </c>
      <c r="G132" s="500"/>
      <c r="H132" s="500"/>
      <c r="I132" s="500"/>
      <c r="J132" s="1"/>
      <c r="K132" s="1"/>
    </row>
    <row r="133" spans="2:11" ht="15" customHeight="1" x14ac:dyDescent="0.25">
      <c r="B133" s="49"/>
      <c r="C133" s="100" t="s">
        <v>127</v>
      </c>
      <c r="D133" s="101">
        <f>'Cálculo BDI'!$D$6</f>
        <v>4.6699999999999998E-2</v>
      </c>
      <c r="E133" s="46"/>
      <c r="F133" s="152"/>
      <c r="G133" s="151"/>
      <c r="H133" s="151"/>
      <c r="I133" s="150"/>
      <c r="J133" s="1"/>
      <c r="K133" s="1"/>
    </row>
    <row r="134" spans="2:11" ht="15.75" x14ac:dyDescent="0.25">
      <c r="B134" s="49"/>
      <c r="C134" s="100" t="s">
        <v>128</v>
      </c>
      <c r="D134" s="101">
        <f>'Cálculo BDI'!$D$7</f>
        <v>8.6900000000000005E-2</v>
      </c>
      <c r="E134" s="46"/>
      <c r="F134" s="151"/>
      <c r="G134" s="151"/>
      <c r="H134" s="151"/>
      <c r="I134" s="150"/>
      <c r="J134" s="1"/>
      <c r="K134" s="1"/>
    </row>
    <row r="135" spans="2:11" ht="15.75" x14ac:dyDescent="0.25">
      <c r="B135" s="49"/>
      <c r="C135" s="100" t="s">
        <v>129</v>
      </c>
      <c r="D135" s="101">
        <f>'Cálculo BDI'!$D$8</f>
        <v>6.6500000000000004E-2</v>
      </c>
      <c r="E135" s="46"/>
      <c r="F135" s="500" t="str">
        <f>TOTAL!F135</f>
        <v>Eng.ª  Civil Bárbara Lothamer Peixe</v>
      </c>
      <c r="G135" s="500"/>
      <c r="H135" s="500"/>
      <c r="I135" s="500"/>
      <c r="J135" s="1"/>
      <c r="K135" s="1"/>
    </row>
    <row r="136" spans="2:11" ht="16.5" thickBot="1" x14ac:dyDescent="0.3">
      <c r="B136" s="50"/>
      <c r="C136" s="102" t="s">
        <v>36</v>
      </c>
      <c r="D136" s="103">
        <f>'Cálculo BDI'!$D$9</f>
        <v>0.25359999999999999</v>
      </c>
      <c r="E136" s="46"/>
      <c r="F136" s="151"/>
      <c r="G136" s="151"/>
      <c r="H136" s="151"/>
      <c r="I136" s="150"/>
      <c r="J136" s="1"/>
      <c r="K136" s="1"/>
    </row>
    <row r="137" spans="2:11" ht="15" x14ac:dyDescent="0.2">
      <c r="B137" s="51"/>
      <c r="C137" s="98" t="s">
        <v>122</v>
      </c>
      <c r="D137" s="96"/>
      <c r="E137" s="52"/>
      <c r="J137" s="1"/>
      <c r="K137" s="1"/>
    </row>
    <row r="138" spans="2:11" ht="16.5" thickBot="1" x14ac:dyDescent="0.3">
      <c r="B138" s="51"/>
      <c r="C138" s="99" t="s">
        <v>130</v>
      </c>
      <c r="D138" s="97"/>
      <c r="E138" s="52"/>
      <c r="F138" s="508" t="str">
        <f>TOTAL!F138</f>
        <v>Chefe de Gabinete GPPE Darlene Torrada Pereira</v>
      </c>
      <c r="G138" s="508"/>
      <c r="H138" s="508"/>
      <c r="I138" s="508"/>
      <c r="J138" s="1"/>
      <c r="K138" s="1"/>
    </row>
    <row r="139" spans="2:11" ht="15" x14ac:dyDescent="0.2">
      <c r="B139" s="51"/>
      <c r="C139" s="212"/>
      <c r="D139" s="213"/>
      <c r="E139" s="52"/>
      <c r="F139" s="158"/>
      <c r="G139" s="158"/>
      <c r="H139" s="158"/>
      <c r="I139" s="158"/>
      <c r="J139" s="1"/>
      <c r="K139" s="1"/>
    </row>
    <row r="140" spans="2:11" x14ac:dyDescent="0.2">
      <c r="J140" s="1"/>
      <c r="K140" s="1"/>
    </row>
    <row r="141" spans="2:11" ht="15" customHeight="1" x14ac:dyDescent="0.2">
      <c r="B141" s="507" t="str">
        <f>TOTAL!B141</f>
        <v>OBS: A base dos custos unitários de cada item contido neste orçamento têm origem da tabela do SINAPI de Junho de 2018, SICRO  de Novembro de 2017 e Franarin de Junho de 2018.</v>
      </c>
      <c r="C141" s="507"/>
      <c r="D141" s="507"/>
      <c r="E141" s="507"/>
      <c r="F141" s="507"/>
      <c r="G141" s="507"/>
      <c r="H141" s="507"/>
      <c r="I141" s="507"/>
      <c r="J141" s="1"/>
      <c r="K141" s="1"/>
    </row>
    <row r="142" spans="2:11" ht="15" customHeight="1" x14ac:dyDescent="0.2">
      <c r="B142" s="507"/>
      <c r="C142" s="507"/>
      <c r="D142" s="507"/>
      <c r="E142" s="507"/>
      <c r="F142" s="507"/>
      <c r="G142" s="507"/>
      <c r="H142" s="507"/>
      <c r="I142" s="507"/>
      <c r="J142" s="1"/>
      <c r="K142" s="1"/>
    </row>
    <row r="143" spans="2:11" ht="15" x14ac:dyDescent="0.2">
      <c r="F143" s="52"/>
      <c r="H143" s="125"/>
      <c r="J143" s="1"/>
      <c r="K143" s="1"/>
    </row>
    <row r="144" spans="2:11" ht="12.75" customHeight="1" x14ac:dyDescent="0.2">
      <c r="C144" s="124"/>
      <c r="D144" s="124"/>
      <c r="E144" s="124"/>
      <c r="F144" s="124"/>
      <c r="H144" s="124"/>
      <c r="I144" s="124"/>
    </row>
    <row r="145" spans="2:12" ht="12.75" customHeight="1" x14ac:dyDescent="0.2">
      <c r="C145" s="124"/>
      <c r="D145" s="124"/>
      <c r="E145" s="124"/>
      <c r="F145" s="124"/>
      <c r="G145" s="127"/>
      <c r="H145" s="124"/>
      <c r="I145" s="124"/>
    </row>
    <row r="146" spans="2:12" ht="12.75" customHeight="1" x14ac:dyDescent="0.2">
      <c r="C146" s="124"/>
      <c r="D146" s="124"/>
      <c r="E146" s="124"/>
      <c r="F146" s="124"/>
      <c r="G146" s="127"/>
      <c r="H146" s="124"/>
      <c r="I146" s="124"/>
    </row>
    <row r="147" spans="2:12" ht="12.75" customHeight="1" x14ac:dyDescent="0.2">
      <c r="C147" s="124"/>
      <c r="D147" s="124"/>
      <c r="E147" s="124"/>
      <c r="F147" s="124"/>
      <c r="G147" s="124"/>
      <c r="H147" s="124"/>
      <c r="I147" s="124"/>
    </row>
    <row r="148" spans="2:12" x14ac:dyDescent="0.2">
      <c r="C148" s="2"/>
      <c r="F148" s="126"/>
      <c r="G148" s="126"/>
      <c r="H148" s="126"/>
      <c r="I148" s="185"/>
      <c r="J148" s="126"/>
      <c r="K148" s="126"/>
      <c r="L148" s="126"/>
    </row>
    <row r="149" spans="2:12" x14ac:dyDescent="0.2">
      <c r="B149" s="3"/>
      <c r="C149" s="2"/>
    </row>
    <row r="150" spans="2:12" x14ac:dyDescent="0.2">
      <c r="B150" s="3"/>
      <c r="C150" s="2"/>
    </row>
    <row r="151" spans="2:12" x14ac:dyDescent="0.2">
      <c r="B151" s="3"/>
      <c r="C151" s="2"/>
    </row>
    <row r="152" spans="2:12" x14ac:dyDescent="0.2">
      <c r="B152" s="3"/>
      <c r="C152" s="2"/>
    </row>
    <row r="153" spans="2:12" x14ac:dyDescent="0.2">
      <c r="B153" s="3"/>
      <c r="C153" s="2"/>
    </row>
    <row r="154" spans="2:12" x14ac:dyDescent="0.2">
      <c r="B154" s="3"/>
      <c r="C154" s="2"/>
    </row>
    <row r="155" spans="2:12" x14ac:dyDescent="0.2">
      <c r="B155" s="3"/>
      <c r="C155" s="2"/>
    </row>
    <row r="156" spans="2:12" x14ac:dyDescent="0.2">
      <c r="B156" s="3"/>
      <c r="C156" s="2"/>
    </row>
    <row r="157" spans="2:12" x14ac:dyDescent="0.2">
      <c r="B157" s="3"/>
      <c r="C157" s="2"/>
    </row>
    <row r="158" spans="2:12" x14ac:dyDescent="0.2">
      <c r="B158" s="3"/>
      <c r="C158" s="2"/>
    </row>
    <row r="159" spans="2:12" x14ac:dyDescent="0.2">
      <c r="B159" s="3"/>
      <c r="C159" s="2"/>
    </row>
    <row r="160" spans="2:12" x14ac:dyDescent="0.2">
      <c r="B160" s="3"/>
      <c r="C160" s="2"/>
    </row>
    <row r="161" spans="2:3" x14ac:dyDescent="0.2">
      <c r="B161" s="3"/>
      <c r="C161" s="2"/>
    </row>
    <row r="162" spans="2:3" x14ac:dyDescent="0.2">
      <c r="B162" s="3"/>
      <c r="C162" s="2"/>
    </row>
    <row r="163" spans="2:3" x14ac:dyDescent="0.2">
      <c r="B163" s="3"/>
      <c r="C163" s="2"/>
    </row>
    <row r="164" spans="2:3" x14ac:dyDescent="0.2">
      <c r="B164" s="3"/>
      <c r="C164" s="2"/>
    </row>
    <row r="165" spans="2:3" x14ac:dyDescent="0.2">
      <c r="B165" s="3"/>
      <c r="C165" s="2"/>
    </row>
    <row r="166" spans="2:3" x14ac:dyDescent="0.2">
      <c r="B166" s="3"/>
      <c r="C166" s="2"/>
    </row>
    <row r="167" spans="2:3" x14ac:dyDescent="0.2">
      <c r="B167" s="3"/>
      <c r="C167" s="2"/>
    </row>
    <row r="168" spans="2:3" x14ac:dyDescent="0.2">
      <c r="B168" s="3"/>
      <c r="C168" s="2"/>
    </row>
    <row r="169" spans="2:3" x14ac:dyDescent="0.2">
      <c r="B169" s="3"/>
      <c r="C169" s="2"/>
    </row>
    <row r="170" spans="2:3" x14ac:dyDescent="0.2">
      <c r="B170" s="3"/>
      <c r="C170" s="2"/>
    </row>
    <row r="171" spans="2:3" x14ac:dyDescent="0.2">
      <c r="B171" s="3"/>
      <c r="C171" s="2"/>
    </row>
    <row r="172" spans="2:3" x14ac:dyDescent="0.2">
      <c r="C172" s="2"/>
    </row>
    <row r="173" spans="2:3" x14ac:dyDescent="0.2">
      <c r="C173" s="2"/>
    </row>
    <row r="174" spans="2:3" x14ac:dyDescent="0.2">
      <c r="C174" s="2"/>
    </row>
    <row r="175" spans="2:3" x14ac:dyDescent="0.2">
      <c r="C175" s="2"/>
    </row>
    <row r="176" spans="2:3" x14ac:dyDescent="0.2">
      <c r="C176" s="2"/>
    </row>
    <row r="177" spans="3:3" x14ac:dyDescent="0.2">
      <c r="C177" s="2"/>
    </row>
    <row r="178" spans="3:3" x14ac:dyDescent="0.2">
      <c r="C178" s="2"/>
    </row>
    <row r="179" spans="3:3" x14ac:dyDescent="0.2">
      <c r="C179" s="2"/>
    </row>
    <row r="180" spans="3:3" x14ac:dyDescent="0.2">
      <c r="C180" s="2"/>
    </row>
    <row r="181" spans="3:3" x14ac:dyDescent="0.2">
      <c r="C181" s="2"/>
    </row>
  </sheetData>
  <mergeCells count="29">
    <mergeCell ref="B141:I142"/>
    <mergeCell ref="B127:H127"/>
    <mergeCell ref="C129:D129"/>
    <mergeCell ref="F132:I132"/>
    <mergeCell ref="F135:I135"/>
    <mergeCell ref="F138:I138"/>
    <mergeCell ref="B126:H126"/>
    <mergeCell ref="H6:H7"/>
    <mergeCell ref="I6:I7"/>
    <mergeCell ref="K7:K8"/>
    <mergeCell ref="B18:H18"/>
    <mergeCell ref="C20:I20"/>
    <mergeCell ref="B49:H49"/>
    <mergeCell ref="C51:I51"/>
    <mergeCell ref="B87:H87"/>
    <mergeCell ref="B93:H93"/>
    <mergeCell ref="B99:H99"/>
    <mergeCell ref="B119:H119"/>
    <mergeCell ref="B123:H123"/>
    <mergeCell ref="B1:I1"/>
    <mergeCell ref="B2:I2"/>
    <mergeCell ref="B3:I3"/>
    <mergeCell ref="B4:I5"/>
    <mergeCell ref="B6:B7"/>
    <mergeCell ref="C6:C7"/>
    <mergeCell ref="D6:D7"/>
    <mergeCell ref="E6:E7"/>
    <mergeCell ref="F6:F7"/>
    <mergeCell ref="G6:G7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B1:L181"/>
  <sheetViews>
    <sheetView topLeftCell="A111" zoomScale="90" zoomScaleNormal="90" zoomScaleSheetLayoutView="120" workbookViewId="0">
      <selection activeCell="H125" sqref="H125:I125"/>
    </sheetView>
  </sheetViews>
  <sheetFormatPr defaultRowHeight="12.75" x14ac:dyDescent="0.2"/>
  <cols>
    <col min="1" max="1" width="9.140625" style="28"/>
    <col min="2" max="2" width="7" style="28" customWidth="1"/>
    <col min="3" max="3" width="58.28515625" style="28" customWidth="1"/>
    <col min="4" max="4" width="21" style="28" customWidth="1"/>
    <col min="5" max="5" width="7.7109375" style="28" customWidth="1"/>
    <col min="6" max="6" width="12.42578125" style="28" customWidth="1"/>
    <col min="7" max="7" width="12.5703125" style="28" customWidth="1"/>
    <col min="8" max="8" width="15" style="28" customWidth="1"/>
    <col min="9" max="9" width="18.85546875" style="28" customWidth="1"/>
    <col min="10" max="10" width="9.140625" style="28"/>
    <col min="11" max="11" width="22.5703125" style="28" customWidth="1"/>
    <col min="12" max="16384" width="9.140625" style="28"/>
  </cols>
  <sheetData>
    <row r="1" spans="2:12" x14ac:dyDescent="0.2">
      <c r="B1" s="468" t="s">
        <v>49</v>
      </c>
      <c r="C1" s="469"/>
      <c r="D1" s="469"/>
      <c r="E1" s="469"/>
      <c r="F1" s="469"/>
      <c r="G1" s="469"/>
      <c r="H1" s="469"/>
      <c r="I1" s="470"/>
    </row>
    <row r="2" spans="2:12" x14ac:dyDescent="0.2">
      <c r="B2" s="471" t="s">
        <v>0</v>
      </c>
      <c r="C2" s="472"/>
      <c r="D2" s="472"/>
      <c r="E2" s="472"/>
      <c r="F2" s="472"/>
      <c r="G2" s="472"/>
      <c r="H2" s="472"/>
      <c r="I2" s="473"/>
      <c r="K2" s="28" t="s">
        <v>204</v>
      </c>
    </row>
    <row r="3" spans="2:12" ht="15.75" customHeight="1" thickBot="1" x14ac:dyDescent="0.25">
      <c r="B3" s="474" t="s">
        <v>217</v>
      </c>
      <c r="C3" s="475"/>
      <c r="D3" s="475"/>
      <c r="E3" s="475"/>
      <c r="F3" s="475"/>
      <c r="G3" s="475"/>
      <c r="H3" s="475"/>
      <c r="I3" s="476"/>
    </row>
    <row r="4" spans="2:12" ht="15.75" customHeight="1" x14ac:dyDescent="0.2">
      <c r="B4" s="477" t="s">
        <v>239</v>
      </c>
      <c r="C4" s="478"/>
      <c r="D4" s="478"/>
      <c r="E4" s="478"/>
      <c r="F4" s="478"/>
      <c r="G4" s="478"/>
      <c r="H4" s="478"/>
      <c r="I4" s="479"/>
    </row>
    <row r="5" spans="2:12" ht="5.25" customHeight="1" thickBot="1" x14ac:dyDescent="0.25">
      <c r="B5" s="480"/>
      <c r="C5" s="481"/>
      <c r="D5" s="481"/>
      <c r="E5" s="481"/>
      <c r="F5" s="481"/>
      <c r="G5" s="481"/>
      <c r="H5" s="481"/>
      <c r="I5" s="482"/>
    </row>
    <row r="6" spans="2:12" ht="12.75" customHeight="1" x14ac:dyDescent="0.2">
      <c r="B6" s="483" t="s">
        <v>1</v>
      </c>
      <c r="C6" s="485" t="s">
        <v>96</v>
      </c>
      <c r="D6" s="487" t="s">
        <v>104</v>
      </c>
      <c r="E6" s="483" t="s">
        <v>2</v>
      </c>
      <c r="F6" s="483" t="s">
        <v>3</v>
      </c>
      <c r="G6" s="489" t="s">
        <v>4</v>
      </c>
      <c r="H6" s="490" t="s">
        <v>51</v>
      </c>
      <c r="I6" s="487" t="s">
        <v>50</v>
      </c>
      <c r="K6" s="163"/>
      <c r="L6" s="147"/>
    </row>
    <row r="7" spans="2:12" ht="15.75" customHeight="1" thickBot="1" x14ac:dyDescent="0.25">
      <c r="B7" s="484"/>
      <c r="C7" s="486"/>
      <c r="D7" s="488"/>
      <c r="E7" s="484"/>
      <c r="F7" s="484"/>
      <c r="G7" s="484"/>
      <c r="H7" s="488"/>
      <c r="I7" s="488"/>
      <c r="K7" s="491"/>
      <c r="L7" s="147"/>
    </row>
    <row r="8" spans="2:12" ht="15.75" thickBot="1" x14ac:dyDescent="0.3">
      <c r="B8" s="78" t="s">
        <v>5</v>
      </c>
      <c r="C8" s="79" t="s">
        <v>119</v>
      </c>
      <c r="D8" s="79"/>
      <c r="E8" s="79"/>
      <c r="F8" s="79"/>
      <c r="G8" s="79"/>
      <c r="H8" s="79"/>
      <c r="I8" s="80"/>
      <c r="K8" s="491"/>
      <c r="L8" s="147"/>
    </row>
    <row r="9" spans="2:12" ht="14.25" x14ac:dyDescent="0.2">
      <c r="B9" s="29" t="s">
        <v>6</v>
      </c>
      <c r="C9" s="30" t="s">
        <v>229</v>
      </c>
      <c r="D9" s="31" t="str">
        <f>TOTAL!D9</f>
        <v>INS 10775</v>
      </c>
      <c r="E9" s="32" t="s">
        <v>52</v>
      </c>
      <c r="F9" s="94">
        <v>0</v>
      </c>
      <c r="G9" s="94">
        <f>TOTAL!G9</f>
        <v>450</v>
      </c>
      <c r="H9" s="86"/>
      <c r="I9" s="77"/>
      <c r="K9" s="129"/>
      <c r="L9" s="147"/>
    </row>
    <row r="10" spans="2:12" ht="14.25" x14ac:dyDescent="0.2">
      <c r="B10" s="29" t="s">
        <v>7</v>
      </c>
      <c r="C10" s="30" t="s">
        <v>228</v>
      </c>
      <c r="D10" s="31" t="str">
        <f>TOTAL!D10</f>
        <v>INS 10776</v>
      </c>
      <c r="E10" s="32" t="s">
        <v>52</v>
      </c>
      <c r="F10" s="94">
        <v>0</v>
      </c>
      <c r="G10" s="94">
        <f>TOTAL!G10</f>
        <v>351.56</v>
      </c>
      <c r="H10" s="86"/>
      <c r="I10" s="77"/>
      <c r="K10" s="129"/>
      <c r="L10" s="147"/>
    </row>
    <row r="11" spans="2:12" ht="14.25" x14ac:dyDescent="0.2">
      <c r="B11" s="29" t="s">
        <v>9</v>
      </c>
      <c r="C11" s="30" t="s">
        <v>321</v>
      </c>
      <c r="D11" s="31" t="str">
        <f>TOTAL!D11</f>
        <v>PLEO 327</v>
      </c>
      <c r="E11" s="32" t="s">
        <v>52</v>
      </c>
      <c r="F11" s="94">
        <v>0</v>
      </c>
      <c r="G11" s="94">
        <f>TOTAL!G11</f>
        <v>21020.02</v>
      </c>
      <c r="H11" s="86"/>
      <c r="I11" s="77"/>
      <c r="K11" s="129"/>
      <c r="L11" s="147"/>
    </row>
    <row r="12" spans="2:12" ht="14.25" x14ac:dyDescent="0.2">
      <c r="B12" s="29" t="s">
        <v>11</v>
      </c>
      <c r="C12" s="30" t="s">
        <v>232</v>
      </c>
      <c r="D12" s="31" t="str">
        <f>TOTAL!D12</f>
        <v>PLEO 325</v>
      </c>
      <c r="E12" s="32" t="s">
        <v>30</v>
      </c>
      <c r="F12" s="94">
        <v>0</v>
      </c>
      <c r="G12" s="94">
        <f>TOTAL!G12</f>
        <v>14744.34</v>
      </c>
      <c r="H12" s="86"/>
      <c r="I12" s="77"/>
      <c r="K12" s="129"/>
      <c r="L12" s="147"/>
    </row>
    <row r="13" spans="2:12" ht="14.25" x14ac:dyDescent="0.2">
      <c r="B13" s="29" t="s">
        <v>12</v>
      </c>
      <c r="C13" s="84" t="s">
        <v>14</v>
      </c>
      <c r="D13" s="31" t="str">
        <f>TOTAL!D13</f>
        <v>74209/001</v>
      </c>
      <c r="E13" s="202" t="s">
        <v>16</v>
      </c>
      <c r="F13" s="94">
        <v>0</v>
      </c>
      <c r="G13" s="94">
        <f>TOTAL!G13</f>
        <v>303.89999999999998</v>
      </c>
      <c r="H13" s="86"/>
      <c r="I13" s="77"/>
      <c r="K13" s="129"/>
      <c r="L13" s="147"/>
    </row>
    <row r="14" spans="2:12" ht="14.25" x14ac:dyDescent="0.2">
      <c r="B14" s="29" t="s">
        <v>231</v>
      </c>
      <c r="C14" s="84" t="s">
        <v>8</v>
      </c>
      <c r="D14" s="31" t="str">
        <f>TOTAL!D14</f>
        <v>PLEO  25101</v>
      </c>
      <c r="E14" s="35" t="s">
        <v>18</v>
      </c>
      <c r="F14" s="94">
        <v>0</v>
      </c>
      <c r="G14" s="94">
        <f>TOTAL!G14</f>
        <v>702</v>
      </c>
      <c r="H14" s="86"/>
      <c r="I14" s="77"/>
      <c r="K14" s="129"/>
      <c r="L14" s="147"/>
    </row>
    <row r="15" spans="2:12" ht="14.25" x14ac:dyDescent="0.2">
      <c r="B15" s="29" t="s">
        <v>233</v>
      </c>
      <c r="C15" s="84" t="s">
        <v>10</v>
      </c>
      <c r="D15" s="31">
        <f>TOTAL!D15</f>
        <v>41598</v>
      </c>
      <c r="E15" s="202" t="s">
        <v>30</v>
      </c>
      <c r="F15" s="94">
        <v>0</v>
      </c>
      <c r="G15" s="94">
        <f>TOTAL!G15</f>
        <v>1320.19</v>
      </c>
      <c r="H15" s="86"/>
      <c r="I15" s="77"/>
      <c r="K15" s="129"/>
      <c r="L15" s="147"/>
    </row>
    <row r="16" spans="2:12" ht="14.25" x14ac:dyDescent="0.2">
      <c r="B16" s="29" t="s">
        <v>322</v>
      </c>
      <c r="C16" s="84" t="s">
        <v>13</v>
      </c>
      <c r="D16" s="31" t="str">
        <f>TOTAL!D16</f>
        <v>74221/001</v>
      </c>
      <c r="E16" s="202" t="s">
        <v>17</v>
      </c>
      <c r="F16" s="94">
        <v>430</v>
      </c>
      <c r="G16" s="94">
        <f>TOTAL!G16</f>
        <v>2.29</v>
      </c>
      <c r="H16" s="86"/>
      <c r="I16" s="77"/>
      <c r="K16" s="129"/>
      <c r="L16" s="147"/>
    </row>
    <row r="17" spans="2:12" ht="14.25" x14ac:dyDescent="0.2">
      <c r="B17" s="29" t="s">
        <v>323</v>
      </c>
      <c r="C17" s="323" t="s">
        <v>324</v>
      </c>
      <c r="D17" s="31" t="str">
        <f>TOTAL!D17</f>
        <v>PLEO 518903</v>
      </c>
      <c r="E17" s="202" t="s">
        <v>17</v>
      </c>
      <c r="F17" s="324">
        <f>F16</f>
        <v>430</v>
      </c>
      <c r="G17" s="94">
        <f>TOTAL!G17</f>
        <v>1.31</v>
      </c>
      <c r="H17" s="86"/>
      <c r="I17" s="77"/>
      <c r="K17" s="129"/>
      <c r="L17" s="147"/>
    </row>
    <row r="18" spans="2:12" ht="15.75" customHeight="1" thickBot="1" x14ac:dyDescent="0.3">
      <c r="B18" s="492" t="s">
        <v>19</v>
      </c>
      <c r="C18" s="493"/>
      <c r="D18" s="493"/>
      <c r="E18" s="493"/>
      <c r="F18" s="493"/>
      <c r="G18" s="493"/>
      <c r="H18" s="494"/>
      <c r="I18" s="37">
        <f>SUM(I9:I17)</f>
        <v>0</v>
      </c>
      <c r="K18" s="129"/>
      <c r="L18" s="147"/>
    </row>
    <row r="19" spans="2:12" ht="15.75" thickBot="1" x14ac:dyDescent="0.3">
      <c r="B19" s="78" t="s">
        <v>15</v>
      </c>
      <c r="C19" s="79" t="s">
        <v>120</v>
      </c>
      <c r="D19" s="79"/>
      <c r="E19" s="79"/>
      <c r="F19" s="79"/>
      <c r="G19" s="79"/>
      <c r="H19" s="79"/>
      <c r="I19" s="80"/>
      <c r="K19" s="129"/>
      <c r="L19" s="147"/>
    </row>
    <row r="20" spans="2:12" ht="15" x14ac:dyDescent="0.25">
      <c r="B20" s="69" t="s">
        <v>20</v>
      </c>
      <c r="C20" s="495" t="s">
        <v>108</v>
      </c>
      <c r="D20" s="496"/>
      <c r="E20" s="496"/>
      <c r="F20" s="496"/>
      <c r="G20" s="496"/>
      <c r="H20" s="496"/>
      <c r="I20" s="497"/>
      <c r="K20" s="129"/>
      <c r="L20" s="147"/>
    </row>
    <row r="21" spans="2:12" ht="16.5" customHeight="1" x14ac:dyDescent="0.2">
      <c r="B21" s="71" t="s">
        <v>22</v>
      </c>
      <c r="C21" s="92" t="s">
        <v>136</v>
      </c>
      <c r="D21" s="189">
        <f>TOTAL!D21</f>
        <v>78472</v>
      </c>
      <c r="E21" s="189" t="s">
        <v>16</v>
      </c>
      <c r="F21" s="94">
        <f>F32</f>
        <v>4550</v>
      </c>
      <c r="G21" s="94">
        <f>TOTAL!G21</f>
        <v>0.34</v>
      </c>
      <c r="H21" s="86"/>
      <c r="I21" s="77"/>
      <c r="K21" s="129"/>
      <c r="L21" s="147"/>
    </row>
    <row r="22" spans="2:12" ht="15" x14ac:dyDescent="0.25">
      <c r="B22" s="41" t="s">
        <v>26</v>
      </c>
      <c r="C22" s="42" t="s">
        <v>55</v>
      </c>
      <c r="D22" s="189"/>
      <c r="E22" s="107"/>
      <c r="F22" s="174"/>
      <c r="G22" s="94"/>
      <c r="H22" s="175"/>
      <c r="I22" s="178"/>
      <c r="K22" s="129"/>
      <c r="L22" s="147"/>
    </row>
    <row r="23" spans="2:12" ht="14.25" x14ac:dyDescent="0.2">
      <c r="B23" s="34" t="s">
        <v>27</v>
      </c>
      <c r="C23" s="66" t="s">
        <v>107</v>
      </c>
      <c r="D23" s="189" t="str">
        <f>TOTAL!D23</f>
        <v>74205/001</v>
      </c>
      <c r="E23" s="130" t="s">
        <v>29</v>
      </c>
      <c r="F23" s="94">
        <v>1150</v>
      </c>
      <c r="G23" s="94">
        <f>TOTAL!G23</f>
        <v>1.41</v>
      </c>
      <c r="H23" s="94"/>
      <c r="I23" s="77"/>
      <c r="K23" s="5"/>
    </row>
    <row r="24" spans="2:12" ht="15.75" customHeight="1" x14ac:dyDescent="0.2">
      <c r="B24" s="59" t="s">
        <v>109</v>
      </c>
      <c r="C24" s="92" t="s">
        <v>93</v>
      </c>
      <c r="D24" s="189">
        <f>TOTAL!D24</f>
        <v>95875</v>
      </c>
      <c r="E24" s="189" t="s">
        <v>91</v>
      </c>
      <c r="F24" s="94">
        <f>ROUNDUP((((F25*0.15))*5.8),0)</f>
        <v>3959</v>
      </c>
      <c r="G24" s="94">
        <f>TOTAL!G24</f>
        <v>1.07</v>
      </c>
      <c r="H24" s="86"/>
      <c r="I24" s="77"/>
      <c r="K24" s="307"/>
    </row>
    <row r="25" spans="2:12" ht="14.25" x14ac:dyDescent="0.2">
      <c r="B25" s="34" t="s">
        <v>110</v>
      </c>
      <c r="C25" s="172" t="s">
        <v>56</v>
      </c>
      <c r="D25" s="189">
        <f>TOTAL!D25</f>
        <v>72961</v>
      </c>
      <c r="E25" s="203" t="s">
        <v>16</v>
      </c>
      <c r="F25" s="94">
        <f>F32</f>
        <v>4550</v>
      </c>
      <c r="G25" s="94">
        <f>TOTAL!G25</f>
        <v>1.22</v>
      </c>
      <c r="H25" s="169"/>
      <c r="I25" s="77"/>
      <c r="J25" s="9"/>
      <c r="K25" s="5"/>
    </row>
    <row r="26" spans="2:12" ht="14.25" x14ac:dyDescent="0.2">
      <c r="B26" s="59" t="s">
        <v>111</v>
      </c>
      <c r="C26" s="170" t="s">
        <v>163</v>
      </c>
      <c r="D26" s="189">
        <f>TOTAL!D26</f>
        <v>79482</v>
      </c>
      <c r="E26" s="130" t="s">
        <v>29</v>
      </c>
      <c r="F26" s="94">
        <v>250</v>
      </c>
      <c r="G26" s="94">
        <f>TOTAL!G26</f>
        <v>63.6</v>
      </c>
      <c r="H26" s="171"/>
      <c r="I26" s="77"/>
      <c r="J26" s="9"/>
      <c r="K26" s="5"/>
    </row>
    <row r="27" spans="2:12" ht="14.25" x14ac:dyDescent="0.2">
      <c r="B27" s="59" t="s">
        <v>112</v>
      </c>
      <c r="C27" s="170" t="s">
        <v>205</v>
      </c>
      <c r="D27" s="189" t="str">
        <f>TOTAL!D27</f>
        <v>PLEO 592047</v>
      </c>
      <c r="E27" s="130" t="s">
        <v>29</v>
      </c>
      <c r="F27" s="108">
        <v>910</v>
      </c>
      <c r="G27" s="94">
        <f>TOTAL!G27</f>
        <v>84.87</v>
      </c>
      <c r="H27" s="171"/>
      <c r="I27" s="77"/>
      <c r="J27" s="9"/>
      <c r="K27" s="5"/>
    </row>
    <row r="28" spans="2:12" ht="14.25" x14ac:dyDescent="0.2">
      <c r="B28" s="59" t="s">
        <v>165</v>
      </c>
      <c r="C28" s="226" t="s">
        <v>221</v>
      </c>
      <c r="D28" s="189">
        <f>TOTAL!D28</f>
        <v>93590</v>
      </c>
      <c r="E28" s="189" t="s">
        <v>91</v>
      </c>
      <c r="F28" s="108">
        <f>ROUNDUP((F27*72),0)</f>
        <v>65520</v>
      </c>
      <c r="G28" s="94">
        <f>TOTAL!G28</f>
        <v>0.76</v>
      </c>
      <c r="H28" s="171"/>
      <c r="I28" s="77"/>
      <c r="J28" s="9"/>
      <c r="K28" s="218"/>
    </row>
    <row r="29" spans="2:12" ht="14.25" x14ac:dyDescent="0.2">
      <c r="B29" s="59" t="s">
        <v>215</v>
      </c>
      <c r="C29" s="170" t="s">
        <v>166</v>
      </c>
      <c r="D29" s="189">
        <f>TOTAL!D29</f>
        <v>96396</v>
      </c>
      <c r="E29" s="130" t="s">
        <v>29</v>
      </c>
      <c r="F29" s="108">
        <v>0</v>
      </c>
      <c r="G29" s="94">
        <f>TOTAL!G29</f>
        <v>84.3</v>
      </c>
      <c r="H29" s="171"/>
      <c r="I29" s="77"/>
      <c r="J29" s="9"/>
      <c r="K29" s="5"/>
    </row>
    <row r="30" spans="2:12" ht="14.25" x14ac:dyDescent="0.2">
      <c r="B30" s="59" t="s">
        <v>220</v>
      </c>
      <c r="C30" s="226" t="s">
        <v>216</v>
      </c>
      <c r="D30" s="189">
        <f>TOTAL!D30</f>
        <v>83356</v>
      </c>
      <c r="E30" s="189" t="s">
        <v>91</v>
      </c>
      <c r="F30" s="174">
        <f>ROUNDUP((F29*78),0)</f>
        <v>0</v>
      </c>
      <c r="G30" s="94">
        <f>TOTAL!G30</f>
        <v>0.75</v>
      </c>
      <c r="H30" s="171"/>
      <c r="I30" s="77"/>
      <c r="J30" s="9"/>
      <c r="K30" s="218"/>
    </row>
    <row r="31" spans="2:12" s="9" customFormat="1" ht="15" x14ac:dyDescent="0.25">
      <c r="B31" s="55" t="s">
        <v>28</v>
      </c>
      <c r="C31" s="56" t="s">
        <v>57</v>
      </c>
      <c r="D31" s="189"/>
      <c r="E31" s="204"/>
      <c r="F31" s="174"/>
      <c r="G31" s="94"/>
      <c r="H31" s="61"/>
      <c r="I31" s="176"/>
      <c r="K31" s="57"/>
    </row>
    <row r="32" spans="2:12" ht="42.75" x14ac:dyDescent="0.2">
      <c r="B32" s="59" t="s">
        <v>59</v>
      </c>
      <c r="C32" s="166" t="s">
        <v>167</v>
      </c>
      <c r="D32" s="189">
        <f>TOTAL!D32</f>
        <v>92405</v>
      </c>
      <c r="E32" s="131" t="s">
        <v>16</v>
      </c>
      <c r="F32" s="108">
        <v>4550</v>
      </c>
      <c r="G32" s="94">
        <f>TOTAL!G32</f>
        <v>45.79</v>
      </c>
      <c r="H32" s="86"/>
      <c r="I32" s="77"/>
      <c r="J32" s="153"/>
      <c r="K32" s="154"/>
    </row>
    <row r="33" spans="2:11" ht="15" x14ac:dyDescent="0.25">
      <c r="B33" s="55" t="s">
        <v>113</v>
      </c>
      <c r="C33" s="56" t="s">
        <v>209</v>
      </c>
      <c r="D33" s="189"/>
      <c r="E33" s="131"/>
      <c r="F33" s="215"/>
      <c r="G33" s="94"/>
      <c r="H33" s="86"/>
      <c r="I33" s="77"/>
      <c r="J33" s="214"/>
      <c r="K33" s="154"/>
    </row>
    <row r="34" spans="2:11" ht="14.25" x14ac:dyDescent="0.2">
      <c r="B34" s="59" t="s">
        <v>114</v>
      </c>
      <c r="C34" s="225" t="s">
        <v>210</v>
      </c>
      <c r="D34" s="189">
        <f>TOTAL!D34</f>
        <v>96401</v>
      </c>
      <c r="E34" s="131" t="s">
        <v>16</v>
      </c>
      <c r="F34" s="215">
        <v>0</v>
      </c>
      <c r="G34" s="94">
        <f>TOTAL!G34</f>
        <v>4.42</v>
      </c>
      <c r="H34" s="86"/>
      <c r="I34" s="77"/>
      <c r="J34" s="214"/>
      <c r="K34" s="154"/>
    </row>
    <row r="35" spans="2:11" ht="28.5" x14ac:dyDescent="0.2">
      <c r="B35" s="59" t="s">
        <v>115</v>
      </c>
      <c r="C35" s="225" t="s">
        <v>227</v>
      </c>
      <c r="D35" s="189">
        <f>TOTAL!D35</f>
        <v>95998</v>
      </c>
      <c r="E35" s="131" t="s">
        <v>29</v>
      </c>
      <c r="F35" s="215">
        <v>0</v>
      </c>
      <c r="G35" s="94">
        <f>TOTAL!G35</f>
        <v>884.46</v>
      </c>
      <c r="H35" s="86"/>
      <c r="I35" s="77"/>
      <c r="J35" s="214"/>
      <c r="K35" s="154"/>
    </row>
    <row r="36" spans="2:11" ht="42.75" x14ac:dyDescent="0.2">
      <c r="B36" s="59" t="s">
        <v>207</v>
      </c>
      <c r="C36" s="225" t="s">
        <v>226</v>
      </c>
      <c r="D36" s="189">
        <f>TOTAL!D36</f>
        <v>95990</v>
      </c>
      <c r="E36" s="242" t="s">
        <v>29</v>
      </c>
      <c r="F36" s="215">
        <v>0</v>
      </c>
      <c r="G36" s="94">
        <f>TOTAL!G36</f>
        <v>993.12</v>
      </c>
      <c r="H36" s="86"/>
      <c r="I36" s="77"/>
      <c r="J36" s="214"/>
      <c r="K36" s="154"/>
    </row>
    <row r="37" spans="2:11" ht="14.25" x14ac:dyDescent="0.2">
      <c r="B37" s="59" t="s">
        <v>225</v>
      </c>
      <c r="C37" s="225" t="s">
        <v>188</v>
      </c>
      <c r="D37" s="189">
        <f>TOTAL!D37</f>
        <v>93590</v>
      </c>
      <c r="E37" s="68" t="s">
        <v>91</v>
      </c>
      <c r="F37" s="215">
        <f>ROUNDUP((F36*78),0)</f>
        <v>0</v>
      </c>
      <c r="G37" s="94">
        <f>TOTAL!G37</f>
        <v>0.76</v>
      </c>
      <c r="H37" s="86"/>
      <c r="I37" s="77"/>
      <c r="J37" s="214"/>
      <c r="K37" s="218"/>
    </row>
    <row r="38" spans="2:11" ht="15" x14ac:dyDescent="0.25">
      <c r="B38" s="43" t="s">
        <v>155</v>
      </c>
      <c r="C38" s="38" t="s">
        <v>58</v>
      </c>
      <c r="D38" s="189"/>
      <c r="E38" s="155"/>
      <c r="F38" s="215"/>
      <c r="G38" s="94"/>
      <c r="H38" s="39"/>
      <c r="I38" s="176"/>
      <c r="K38" s="5"/>
    </row>
    <row r="39" spans="2:11" ht="27.75" customHeight="1" x14ac:dyDescent="0.2">
      <c r="B39" s="59" t="s">
        <v>157</v>
      </c>
      <c r="C39" s="65" t="s">
        <v>168</v>
      </c>
      <c r="D39" s="189">
        <f>TOTAL!D39</f>
        <v>94273</v>
      </c>
      <c r="E39" s="131" t="s">
        <v>17</v>
      </c>
      <c r="F39" s="94">
        <v>1600</v>
      </c>
      <c r="G39" s="94">
        <f>TOTAL!G39</f>
        <v>34.659999999999997</v>
      </c>
      <c r="H39" s="86"/>
      <c r="I39" s="77"/>
      <c r="K39" s="5"/>
    </row>
    <row r="40" spans="2:11" ht="27.75" customHeight="1" x14ac:dyDescent="0.2">
      <c r="B40" s="59" t="s">
        <v>158</v>
      </c>
      <c r="C40" s="65" t="s">
        <v>219</v>
      </c>
      <c r="D40" s="189">
        <f>TOTAL!D40</f>
        <v>94275</v>
      </c>
      <c r="E40" s="131" t="s">
        <v>17</v>
      </c>
      <c r="F40" s="94">
        <v>0</v>
      </c>
      <c r="G40" s="94">
        <f>TOTAL!G40</f>
        <v>33.17</v>
      </c>
      <c r="H40" s="86"/>
      <c r="I40" s="77"/>
      <c r="K40" s="5"/>
    </row>
    <row r="41" spans="2:11" ht="28.5" x14ac:dyDescent="0.2">
      <c r="B41" s="59" t="s">
        <v>159</v>
      </c>
      <c r="C41" s="65" t="s">
        <v>105</v>
      </c>
      <c r="D41" s="189" t="str">
        <f>TOTAL!D41</f>
        <v>PLEO 000321</v>
      </c>
      <c r="E41" s="60" t="s">
        <v>17</v>
      </c>
      <c r="F41" s="94">
        <f>F39+F40</f>
        <v>1600</v>
      </c>
      <c r="G41" s="94">
        <f>TOTAL!G41</f>
        <v>5.0199999999999996</v>
      </c>
      <c r="H41" s="86"/>
      <c r="I41" s="77"/>
      <c r="K41" s="5"/>
    </row>
    <row r="42" spans="2:11" ht="15" x14ac:dyDescent="0.25">
      <c r="B42" s="43" t="s">
        <v>211</v>
      </c>
      <c r="C42" s="38" t="s">
        <v>156</v>
      </c>
      <c r="D42" s="189"/>
      <c r="E42" s="207"/>
      <c r="F42" s="215"/>
      <c r="G42" s="94"/>
      <c r="H42" s="197"/>
      <c r="I42" s="198"/>
      <c r="K42" s="5"/>
    </row>
    <row r="43" spans="2:11" ht="14.25" x14ac:dyDescent="0.2">
      <c r="B43" s="44" t="s">
        <v>212</v>
      </c>
      <c r="C43" s="194" t="s">
        <v>56</v>
      </c>
      <c r="D43" s="189">
        <f>TOTAL!D43</f>
        <v>72961</v>
      </c>
      <c r="E43" s="195" t="s">
        <v>16</v>
      </c>
      <c r="F43" s="94">
        <v>0</v>
      </c>
      <c r="G43" s="94">
        <f>TOTAL!G43</f>
        <v>1.22</v>
      </c>
      <c r="H43" s="196"/>
      <c r="I43" s="33"/>
      <c r="K43" s="5"/>
    </row>
    <row r="44" spans="2:11" ht="14.25" x14ac:dyDescent="0.2">
      <c r="B44" s="44" t="s">
        <v>213</v>
      </c>
      <c r="C44" s="186" t="s">
        <v>170</v>
      </c>
      <c r="D44" s="189">
        <f>TOTAL!D44</f>
        <v>83668</v>
      </c>
      <c r="E44" s="187" t="s">
        <v>29</v>
      </c>
      <c r="F44" s="94">
        <v>0</v>
      </c>
      <c r="G44" s="94">
        <f>TOTAL!G44</f>
        <v>85.89</v>
      </c>
      <c r="H44" s="36"/>
      <c r="I44" s="184"/>
      <c r="K44" s="5"/>
    </row>
    <row r="45" spans="2:11" ht="28.5" x14ac:dyDescent="0.2">
      <c r="B45" s="220" t="s">
        <v>214</v>
      </c>
      <c r="C45" s="221" t="s">
        <v>194</v>
      </c>
      <c r="D45" s="189">
        <f>TOTAL!D45</f>
        <v>68333</v>
      </c>
      <c r="E45" s="222" t="s">
        <v>16</v>
      </c>
      <c r="F45" s="168">
        <v>0</v>
      </c>
      <c r="G45" s="168">
        <f>TOTAL!G45</f>
        <v>42.69</v>
      </c>
      <c r="H45" s="223"/>
      <c r="I45" s="191"/>
      <c r="K45" s="5"/>
    </row>
    <row r="46" spans="2:11" ht="15" x14ac:dyDescent="0.2">
      <c r="B46" s="278" t="s">
        <v>273</v>
      </c>
      <c r="C46" s="277" t="s">
        <v>272</v>
      </c>
      <c r="D46" s="189"/>
      <c r="E46" s="188"/>
      <c r="F46" s="108"/>
      <c r="G46" s="108"/>
      <c r="H46" s="223"/>
      <c r="I46" s="280"/>
      <c r="K46" s="5"/>
    </row>
    <row r="47" spans="2:11" ht="28.5" x14ac:dyDescent="0.2">
      <c r="B47" s="59" t="s">
        <v>275</v>
      </c>
      <c r="C47" s="166" t="s">
        <v>274</v>
      </c>
      <c r="D47" s="189" t="str">
        <f>TOTAL!D47</f>
        <v>PLEO 592046</v>
      </c>
      <c r="E47" s="188" t="s">
        <v>16</v>
      </c>
      <c r="F47" s="108">
        <v>0</v>
      </c>
      <c r="G47" s="108">
        <f>TOTAL!G47</f>
        <v>171.72</v>
      </c>
      <c r="H47" s="223"/>
      <c r="I47" s="191"/>
      <c r="K47" s="5"/>
    </row>
    <row r="48" spans="2:11" ht="15" thickBot="1" x14ac:dyDescent="0.25">
      <c r="B48" s="220" t="s">
        <v>290</v>
      </c>
      <c r="C48" s="300" t="s">
        <v>291</v>
      </c>
      <c r="D48" s="189" t="str">
        <f>TOTAL!D48</f>
        <v>PLEO 22142+522140</v>
      </c>
      <c r="E48" s="301" t="s">
        <v>17</v>
      </c>
      <c r="F48" s="168">
        <v>0</v>
      </c>
      <c r="G48" s="108">
        <f>TOTAL!G48</f>
        <v>9.0299999999999994</v>
      </c>
      <c r="H48" s="223"/>
      <c r="I48" s="282"/>
      <c r="K48" s="5"/>
    </row>
    <row r="49" spans="2:11" ht="15.75" thickBot="1" x14ac:dyDescent="0.3">
      <c r="B49" s="501" t="s">
        <v>60</v>
      </c>
      <c r="C49" s="502"/>
      <c r="D49" s="502"/>
      <c r="E49" s="502"/>
      <c r="F49" s="502"/>
      <c r="G49" s="502"/>
      <c r="H49" s="503"/>
      <c r="I49" s="302">
        <f>SUM(I21:I48)</f>
        <v>0</v>
      </c>
      <c r="J49" s="6"/>
      <c r="K49" s="5"/>
    </row>
    <row r="50" spans="2:11" ht="15.75" thickBot="1" x14ac:dyDescent="0.3">
      <c r="B50" s="78" t="s">
        <v>31</v>
      </c>
      <c r="C50" s="79" t="s">
        <v>61</v>
      </c>
      <c r="D50" s="79"/>
      <c r="E50" s="79"/>
      <c r="F50" s="79"/>
      <c r="G50" s="79"/>
      <c r="H50" s="79"/>
      <c r="I50" s="80"/>
      <c r="K50" s="5"/>
    </row>
    <row r="51" spans="2:11" ht="15" x14ac:dyDescent="0.25">
      <c r="B51" s="69" t="s">
        <v>32</v>
      </c>
      <c r="C51" s="495" t="s">
        <v>116</v>
      </c>
      <c r="D51" s="496"/>
      <c r="E51" s="496"/>
      <c r="F51" s="496"/>
      <c r="G51" s="496"/>
      <c r="H51" s="496"/>
      <c r="I51" s="497"/>
      <c r="K51" s="5"/>
    </row>
    <row r="52" spans="2:11" ht="14.25" x14ac:dyDescent="0.2">
      <c r="B52" s="70" t="s">
        <v>62</v>
      </c>
      <c r="C52" s="84" t="s">
        <v>117</v>
      </c>
      <c r="D52" s="146">
        <f>TOTAL!D52</f>
        <v>85323</v>
      </c>
      <c r="E52" s="130" t="s">
        <v>17</v>
      </c>
      <c r="F52" s="94">
        <f>F86</f>
        <v>455</v>
      </c>
      <c r="G52" s="94">
        <f>TOTAL!G52</f>
        <v>1.88</v>
      </c>
      <c r="H52" s="86"/>
      <c r="I52" s="77"/>
      <c r="K52" s="5"/>
    </row>
    <row r="53" spans="2:11" ht="15" x14ac:dyDescent="0.25">
      <c r="B53" s="41" t="s">
        <v>33</v>
      </c>
      <c r="C53" s="42" t="s">
        <v>21</v>
      </c>
      <c r="D53" s="146"/>
      <c r="E53" s="155"/>
      <c r="F53" s="215"/>
      <c r="G53" s="94"/>
      <c r="H53" s="177"/>
      <c r="I53" s="176"/>
      <c r="K53" s="5"/>
    </row>
    <row r="54" spans="2:11" ht="14.25" x14ac:dyDescent="0.2">
      <c r="B54" s="34" t="s">
        <v>64</v>
      </c>
      <c r="C54" s="84" t="s">
        <v>23</v>
      </c>
      <c r="D54" s="146">
        <f>TOTAL!D54</f>
        <v>90085</v>
      </c>
      <c r="E54" s="130" t="s">
        <v>29</v>
      </c>
      <c r="F54" s="94">
        <v>990</v>
      </c>
      <c r="G54" s="94">
        <f>TOTAL!G54</f>
        <v>7.09</v>
      </c>
      <c r="H54" s="86"/>
      <c r="I54" s="77"/>
      <c r="K54" s="5"/>
    </row>
    <row r="55" spans="2:11" ht="15" x14ac:dyDescent="0.25">
      <c r="B55" s="43" t="s">
        <v>65</v>
      </c>
      <c r="C55" s="38" t="s">
        <v>63</v>
      </c>
      <c r="D55" s="146"/>
      <c r="E55" s="155"/>
      <c r="F55" s="174"/>
      <c r="G55" s="94"/>
      <c r="H55" s="177"/>
      <c r="I55" s="176"/>
      <c r="K55" s="5"/>
    </row>
    <row r="56" spans="2:11" ht="14.25" x14ac:dyDescent="0.2">
      <c r="B56" s="34" t="s">
        <v>67</v>
      </c>
      <c r="C56" s="84" t="s">
        <v>24</v>
      </c>
      <c r="D56" s="146" t="str">
        <f>TOTAL!D56</f>
        <v>73877/002</v>
      </c>
      <c r="E56" s="208" t="s">
        <v>16</v>
      </c>
      <c r="F56" s="94">
        <v>90</v>
      </c>
      <c r="G56" s="94">
        <f>TOTAL!G56</f>
        <v>36.85</v>
      </c>
      <c r="H56" s="86"/>
      <c r="I56" s="77"/>
      <c r="K56" s="5"/>
    </row>
    <row r="57" spans="2:11" ht="15" x14ac:dyDescent="0.25">
      <c r="B57" s="43" t="s">
        <v>68</v>
      </c>
      <c r="C57" s="38" t="s">
        <v>66</v>
      </c>
      <c r="D57" s="146"/>
      <c r="E57" s="155"/>
      <c r="F57" s="174"/>
      <c r="G57" s="94"/>
      <c r="H57" s="175"/>
      <c r="I57" s="176"/>
      <c r="K57" s="5"/>
    </row>
    <row r="58" spans="2:11" ht="14.25" x14ac:dyDescent="0.2">
      <c r="B58" s="34" t="s">
        <v>70</v>
      </c>
      <c r="C58" s="84" t="s">
        <v>25</v>
      </c>
      <c r="D58" s="146">
        <f>TOTAL!D58</f>
        <v>93379</v>
      </c>
      <c r="E58" s="130" t="s">
        <v>29</v>
      </c>
      <c r="F58" s="94">
        <f>ROUNDUP((F54-(F63*0.41+F64*0.41+F65*0.65+F66*0.65+F67*1+F68*1.58+F69*1.69)),0)</f>
        <v>768</v>
      </c>
      <c r="G58" s="94">
        <f>TOTAL!G58</f>
        <v>12.77</v>
      </c>
      <c r="H58" s="86"/>
      <c r="I58" s="77"/>
      <c r="K58" s="5"/>
    </row>
    <row r="59" spans="2:11" ht="28.5" x14ac:dyDescent="0.2">
      <c r="B59" s="59" t="s">
        <v>118</v>
      </c>
      <c r="C59" s="92" t="s">
        <v>171</v>
      </c>
      <c r="D59" s="146">
        <f>TOTAL!D59</f>
        <v>79482</v>
      </c>
      <c r="E59" s="189" t="s">
        <v>29</v>
      </c>
      <c r="F59" s="94">
        <f>ROUNDUP((F58*0.5),0)</f>
        <v>384</v>
      </c>
      <c r="G59" s="94">
        <f>TOTAL!G59</f>
        <v>63.6</v>
      </c>
      <c r="H59" s="86"/>
      <c r="I59" s="77"/>
      <c r="K59" s="5"/>
    </row>
    <row r="60" spans="2:11" ht="15" x14ac:dyDescent="0.25">
      <c r="B60" s="43" t="s">
        <v>71</v>
      </c>
      <c r="C60" s="38" t="s">
        <v>69</v>
      </c>
      <c r="D60" s="146"/>
      <c r="E60" s="155"/>
      <c r="F60" s="174"/>
      <c r="G60" s="94"/>
      <c r="H60" s="177"/>
      <c r="I60" s="176"/>
      <c r="K60" s="5"/>
    </row>
    <row r="61" spans="2:11" ht="16.5" customHeight="1" x14ac:dyDescent="0.2">
      <c r="B61" s="59" t="s">
        <v>72</v>
      </c>
      <c r="C61" s="92" t="s">
        <v>93</v>
      </c>
      <c r="D61" s="146">
        <f>TOTAL!D61</f>
        <v>95875</v>
      </c>
      <c r="E61" s="189" t="s">
        <v>91</v>
      </c>
      <c r="F61" s="94">
        <f>ROUNDUP(((F54-F58)*5.8),0)</f>
        <v>1288</v>
      </c>
      <c r="G61" s="94">
        <f>TOTAL!G61</f>
        <v>1.07</v>
      </c>
      <c r="H61" s="86"/>
      <c r="I61" s="77"/>
      <c r="K61" s="218"/>
    </row>
    <row r="62" spans="2:11" ht="15" x14ac:dyDescent="0.25">
      <c r="B62" s="43" t="s">
        <v>73</v>
      </c>
      <c r="C62" s="38" t="s">
        <v>74</v>
      </c>
      <c r="D62" s="146"/>
      <c r="E62" s="155"/>
      <c r="F62" s="215"/>
      <c r="G62" s="94"/>
      <c r="H62" s="175"/>
      <c r="I62" s="178"/>
      <c r="K62" s="5"/>
    </row>
    <row r="63" spans="2:11" ht="15" x14ac:dyDescent="0.2">
      <c r="B63" s="34" t="s">
        <v>75</v>
      </c>
      <c r="C63" s="84" t="s">
        <v>140</v>
      </c>
      <c r="D63" s="146" t="str">
        <f>TOTAL!D63</f>
        <v>92852+INS13159</v>
      </c>
      <c r="E63" s="130" t="s">
        <v>17</v>
      </c>
      <c r="F63" s="94">
        <v>207</v>
      </c>
      <c r="G63" s="94">
        <f>TOTAL!G63</f>
        <v>78.22</v>
      </c>
      <c r="H63" s="86"/>
      <c r="I63" s="77"/>
      <c r="K63" s="5"/>
    </row>
    <row r="64" spans="2:11" ht="15" x14ac:dyDescent="0.2">
      <c r="B64" s="34" t="s">
        <v>76</v>
      </c>
      <c r="C64" s="84" t="s">
        <v>97</v>
      </c>
      <c r="D64" s="146">
        <f>TOTAL!D64</f>
        <v>92835</v>
      </c>
      <c r="E64" s="130" t="s">
        <v>17</v>
      </c>
      <c r="F64" s="94">
        <v>99</v>
      </c>
      <c r="G64" s="94">
        <f>TOTAL!G64</f>
        <v>164.96</v>
      </c>
      <c r="H64" s="86"/>
      <c r="I64" s="77"/>
      <c r="K64" s="5"/>
    </row>
    <row r="65" spans="2:11" ht="15" x14ac:dyDescent="0.2">
      <c r="B65" s="34" t="s">
        <v>123</v>
      </c>
      <c r="C65" s="84" t="s">
        <v>121</v>
      </c>
      <c r="D65" s="146" t="str">
        <f>TOTAL!D65</f>
        <v>92856+INS13173</v>
      </c>
      <c r="E65" s="130" t="s">
        <v>17</v>
      </c>
      <c r="F65" s="94">
        <v>149</v>
      </c>
      <c r="G65" s="94">
        <f>TOTAL!G65</f>
        <v>138.88</v>
      </c>
      <c r="H65" s="86"/>
      <c r="I65" s="77"/>
      <c r="K65" s="164"/>
    </row>
    <row r="66" spans="2:11" ht="15" x14ac:dyDescent="0.2">
      <c r="B66" s="34" t="s">
        <v>139</v>
      </c>
      <c r="C66" s="84" t="s">
        <v>98</v>
      </c>
      <c r="D66" s="146">
        <f>TOTAL!D66</f>
        <v>92839</v>
      </c>
      <c r="E66" s="130" t="s">
        <v>17</v>
      </c>
      <c r="F66" s="94">
        <v>0</v>
      </c>
      <c r="G66" s="94">
        <f>TOTAL!G66</f>
        <v>274.54000000000002</v>
      </c>
      <c r="H66" s="86"/>
      <c r="I66" s="77"/>
      <c r="K66" s="164"/>
    </row>
    <row r="67" spans="2:11" ht="15" x14ac:dyDescent="0.2">
      <c r="B67" s="34" t="s">
        <v>174</v>
      </c>
      <c r="C67" s="84" t="s">
        <v>177</v>
      </c>
      <c r="D67" s="146" t="str">
        <f>TOTAL!D67</f>
        <v>92860+INS7773</v>
      </c>
      <c r="E67" s="130" t="s">
        <v>17</v>
      </c>
      <c r="F67" s="108">
        <v>0</v>
      </c>
      <c r="G67" s="94">
        <f>TOTAL!G67</f>
        <v>340.51</v>
      </c>
      <c r="H67" s="86"/>
      <c r="I67" s="77"/>
      <c r="K67" s="164"/>
    </row>
    <row r="68" spans="2:11" ht="15" x14ac:dyDescent="0.2">
      <c r="B68" s="34" t="s">
        <v>175</v>
      </c>
      <c r="C68" s="84" t="s">
        <v>178</v>
      </c>
      <c r="D68" s="146">
        <f>TOTAL!D68</f>
        <v>92847</v>
      </c>
      <c r="E68" s="130" t="s">
        <v>17</v>
      </c>
      <c r="F68" s="108">
        <v>0</v>
      </c>
      <c r="G68" s="94">
        <f>TOTAL!G68</f>
        <v>553.1</v>
      </c>
      <c r="H68" s="86"/>
      <c r="I68" s="77"/>
      <c r="K68" s="164"/>
    </row>
    <row r="69" spans="2:11" ht="14.25" x14ac:dyDescent="0.2">
      <c r="B69" s="34" t="s">
        <v>176</v>
      </c>
      <c r="C69" s="84" t="s">
        <v>179</v>
      </c>
      <c r="D69" s="146" t="str">
        <f>TOTAL!D69</f>
        <v>PLEO 305</v>
      </c>
      <c r="E69" s="130" t="s">
        <v>17</v>
      </c>
      <c r="F69" s="108">
        <v>0</v>
      </c>
      <c r="G69" s="94">
        <f>TOTAL!G69</f>
        <v>1733.16</v>
      </c>
      <c r="H69" s="86"/>
      <c r="I69" s="77"/>
      <c r="K69" s="164"/>
    </row>
    <row r="70" spans="2:11" ht="15" x14ac:dyDescent="0.25">
      <c r="B70" s="43" t="s">
        <v>77</v>
      </c>
      <c r="C70" s="38" t="s">
        <v>144</v>
      </c>
      <c r="D70" s="146"/>
      <c r="E70" s="155"/>
      <c r="F70" s="174"/>
      <c r="G70" s="94"/>
      <c r="H70" s="175"/>
      <c r="I70" s="178"/>
      <c r="K70" s="5"/>
    </row>
    <row r="71" spans="2:11" ht="14.25" x14ac:dyDescent="0.2">
      <c r="B71" s="34" t="s">
        <v>78</v>
      </c>
      <c r="C71" s="84" t="s">
        <v>145</v>
      </c>
      <c r="D71" s="146" t="str">
        <f>TOTAL!D71</f>
        <v>PLEO 340</v>
      </c>
      <c r="E71" s="130" t="s">
        <v>30</v>
      </c>
      <c r="F71" s="94">
        <v>21</v>
      </c>
      <c r="G71" s="94">
        <f>TOTAL!G71</f>
        <v>1389.87</v>
      </c>
      <c r="H71" s="86"/>
      <c r="I71" s="77"/>
      <c r="K71" s="5"/>
    </row>
    <row r="72" spans="2:11" ht="14.25" x14ac:dyDescent="0.2">
      <c r="B72" s="34" t="s">
        <v>79</v>
      </c>
      <c r="C72" s="84" t="s">
        <v>146</v>
      </c>
      <c r="D72" s="146" t="str">
        <f>TOTAL!D72</f>
        <v>PLEO 341</v>
      </c>
      <c r="E72" s="130" t="s">
        <v>30</v>
      </c>
      <c r="F72" s="94">
        <v>3</v>
      </c>
      <c r="G72" s="94">
        <f>TOTAL!G72</f>
        <v>1822.45</v>
      </c>
      <c r="H72" s="86"/>
      <c r="I72" s="77"/>
      <c r="K72" s="5"/>
    </row>
    <row r="73" spans="2:11" ht="14.25" x14ac:dyDescent="0.2">
      <c r="B73" s="34" t="s">
        <v>80</v>
      </c>
      <c r="C73" s="84" t="s">
        <v>182</v>
      </c>
      <c r="D73" s="146" t="str">
        <f>TOTAL!D73</f>
        <v>PLEO 328</v>
      </c>
      <c r="E73" s="130" t="s">
        <v>30</v>
      </c>
      <c r="F73" s="94">
        <v>0</v>
      </c>
      <c r="G73" s="94">
        <f>TOTAL!G73</f>
        <v>3751.02</v>
      </c>
      <c r="H73" s="86"/>
      <c r="I73" s="77"/>
      <c r="K73" s="5"/>
    </row>
    <row r="74" spans="2:11" ht="14.25" x14ac:dyDescent="0.2">
      <c r="B74" s="34" t="s">
        <v>81</v>
      </c>
      <c r="C74" s="84" t="s">
        <v>236</v>
      </c>
      <c r="D74" s="146" t="str">
        <f>TOTAL!D74</f>
        <v>PLEO 329</v>
      </c>
      <c r="E74" s="130" t="s">
        <v>30</v>
      </c>
      <c r="F74" s="94">
        <v>0</v>
      </c>
      <c r="G74" s="94">
        <f>TOTAL!G74</f>
        <v>4292.42</v>
      </c>
      <c r="H74" s="86"/>
      <c r="I74" s="77"/>
      <c r="K74" s="5"/>
    </row>
    <row r="75" spans="2:11" ht="14.25" x14ac:dyDescent="0.2">
      <c r="B75" s="34" t="s">
        <v>141</v>
      </c>
      <c r="C75" s="84" t="s">
        <v>208</v>
      </c>
      <c r="D75" s="146" t="str">
        <f>TOTAL!D75</f>
        <v>PLEO 323</v>
      </c>
      <c r="E75" s="130" t="s">
        <v>30</v>
      </c>
      <c r="F75" s="94">
        <v>0</v>
      </c>
      <c r="G75" s="94">
        <f>TOTAL!G75</f>
        <v>5152.4399999999996</v>
      </c>
      <c r="H75" s="86"/>
      <c r="I75" s="77"/>
      <c r="K75" s="5"/>
    </row>
    <row r="76" spans="2:11" ht="14.25" x14ac:dyDescent="0.2">
      <c r="B76" s="210" t="s">
        <v>142</v>
      </c>
      <c r="C76" s="186" t="s">
        <v>206</v>
      </c>
      <c r="D76" s="146" t="str">
        <f>TOTAL!D76</f>
        <v>PLEO 308</v>
      </c>
      <c r="E76" s="85" t="s">
        <v>30</v>
      </c>
      <c r="F76" s="94">
        <v>0</v>
      </c>
      <c r="G76" s="94">
        <f>TOTAL!G76</f>
        <v>4144.2</v>
      </c>
      <c r="H76" s="86"/>
      <c r="I76" s="77"/>
      <c r="K76" s="5"/>
    </row>
    <row r="77" spans="2:11" ht="14.25" x14ac:dyDescent="0.2">
      <c r="B77" s="34" t="s">
        <v>143</v>
      </c>
      <c r="C77" s="186" t="s">
        <v>235</v>
      </c>
      <c r="D77" s="146" t="str">
        <f>TOTAL!D77</f>
        <v>PLEO 309</v>
      </c>
      <c r="E77" s="85" t="s">
        <v>30</v>
      </c>
      <c r="F77" s="94">
        <v>0</v>
      </c>
      <c r="G77" s="94">
        <f>TOTAL!G77</f>
        <v>9191.25</v>
      </c>
      <c r="H77" s="86"/>
      <c r="I77" s="77"/>
      <c r="K77" s="5"/>
    </row>
    <row r="78" spans="2:11" ht="15" x14ac:dyDescent="0.2">
      <c r="B78" s="210" t="s">
        <v>185</v>
      </c>
      <c r="C78" s="84" t="s">
        <v>280</v>
      </c>
      <c r="D78" s="146" t="str">
        <f>TOTAL!D78</f>
        <v>PLEO 302</v>
      </c>
      <c r="E78" s="85" t="s">
        <v>30</v>
      </c>
      <c r="F78" s="94">
        <v>0</v>
      </c>
      <c r="G78" s="94">
        <f>TOTAL!G78</f>
        <v>1413.36</v>
      </c>
      <c r="H78" s="86"/>
      <c r="I78" s="77"/>
      <c r="K78" s="5"/>
    </row>
    <row r="79" spans="2:11" ht="15" x14ac:dyDescent="0.2">
      <c r="B79" s="210" t="s">
        <v>234</v>
      </c>
      <c r="C79" s="84" t="s">
        <v>183</v>
      </c>
      <c r="D79" s="146" t="str">
        <f>TOTAL!D79</f>
        <v>PLEO 298</v>
      </c>
      <c r="E79" s="130" t="s">
        <v>30</v>
      </c>
      <c r="F79" s="216">
        <v>0</v>
      </c>
      <c r="G79" s="94">
        <f>TOTAL!G79</f>
        <v>2295.85</v>
      </c>
      <c r="H79" s="86"/>
      <c r="I79" s="77"/>
      <c r="K79" s="5"/>
    </row>
    <row r="80" spans="2:11" ht="14.25" x14ac:dyDescent="0.2">
      <c r="B80" s="210" t="s">
        <v>340</v>
      </c>
      <c r="C80" s="84" t="s">
        <v>341</v>
      </c>
      <c r="D80" s="146" t="str">
        <f>TOTAL!D80</f>
        <v>PLEO 312</v>
      </c>
      <c r="E80" s="130" t="s">
        <v>30</v>
      </c>
      <c r="F80" s="217">
        <v>0</v>
      </c>
      <c r="G80" s="94">
        <f>TOTAL!G80</f>
        <v>3670.78</v>
      </c>
      <c r="H80" s="86"/>
      <c r="I80" s="77"/>
      <c r="K80" s="5"/>
    </row>
    <row r="81" spans="2:11" ht="15" x14ac:dyDescent="0.25">
      <c r="B81" s="43" t="s">
        <v>82</v>
      </c>
      <c r="C81" s="38" t="s">
        <v>197</v>
      </c>
      <c r="D81" s="146"/>
      <c r="E81" s="205"/>
      <c r="F81" s="217"/>
      <c r="G81" s="94"/>
      <c r="H81" s="175"/>
      <c r="I81" s="176"/>
      <c r="K81" s="5"/>
    </row>
    <row r="82" spans="2:11" ht="14.25" x14ac:dyDescent="0.2">
      <c r="B82" s="34" t="s">
        <v>84</v>
      </c>
      <c r="C82" s="110" t="s">
        <v>198</v>
      </c>
      <c r="D82" s="146" t="str">
        <f>TOTAL!D82</f>
        <v>73817/001</v>
      </c>
      <c r="E82" s="130" t="s">
        <v>29</v>
      </c>
      <c r="F82" s="216">
        <v>15</v>
      </c>
      <c r="G82" s="94">
        <f>TOTAL!G82</f>
        <v>69.540000000000006</v>
      </c>
      <c r="H82" s="86"/>
      <c r="I82" s="77"/>
      <c r="K82" s="5"/>
    </row>
    <row r="83" spans="2:11" ht="14.25" x14ac:dyDescent="0.2">
      <c r="B83" s="34" t="s">
        <v>94</v>
      </c>
      <c r="C83" s="235" t="s">
        <v>218</v>
      </c>
      <c r="D83" s="146">
        <f>TOTAL!D83</f>
        <v>83356</v>
      </c>
      <c r="E83" s="68" t="s">
        <v>91</v>
      </c>
      <c r="F83" s="217">
        <f>ROUNDUP((F82*78),0)</f>
        <v>1170</v>
      </c>
      <c r="G83" s="94">
        <f>TOTAL!G83</f>
        <v>0.75</v>
      </c>
      <c r="H83" s="86"/>
      <c r="I83" s="77"/>
      <c r="K83" s="218"/>
    </row>
    <row r="84" spans="2:11" ht="15" x14ac:dyDescent="0.25">
      <c r="B84" s="43" t="s">
        <v>189</v>
      </c>
      <c r="C84" s="38" t="s">
        <v>83</v>
      </c>
      <c r="D84" s="146"/>
      <c r="E84" s="155"/>
      <c r="F84" s="174"/>
      <c r="G84" s="94"/>
      <c r="H84" s="175"/>
      <c r="I84" s="176"/>
      <c r="K84" s="5"/>
    </row>
    <row r="85" spans="2:11" ht="14.25" x14ac:dyDescent="0.2">
      <c r="B85" s="34" t="s">
        <v>190</v>
      </c>
      <c r="C85" s="110" t="s">
        <v>90</v>
      </c>
      <c r="D85" s="146" t="str">
        <f>TOTAL!D85</f>
        <v>PLEO 000290</v>
      </c>
      <c r="E85" s="67" t="s">
        <v>2</v>
      </c>
      <c r="F85" s="94">
        <f>SUM(F71:F80)</f>
        <v>24</v>
      </c>
      <c r="G85" s="94">
        <f>TOTAL!G85</f>
        <v>269.89</v>
      </c>
      <c r="H85" s="86"/>
      <c r="I85" s="77"/>
      <c r="K85" s="5"/>
    </row>
    <row r="86" spans="2:11" ht="14.25" x14ac:dyDescent="0.2">
      <c r="B86" s="34" t="s">
        <v>191</v>
      </c>
      <c r="C86" s="111" t="s">
        <v>87</v>
      </c>
      <c r="D86" s="146" t="str">
        <f>TOTAL!D86</f>
        <v>PLEO 000289</v>
      </c>
      <c r="E86" s="68" t="s">
        <v>17</v>
      </c>
      <c r="F86" s="94">
        <f>SUM(F63:F69)</f>
        <v>455</v>
      </c>
      <c r="G86" s="94">
        <f>TOTAL!G86</f>
        <v>31.75</v>
      </c>
      <c r="H86" s="86"/>
      <c r="I86" s="77"/>
      <c r="K86" s="5"/>
    </row>
    <row r="87" spans="2:11" ht="15" customHeight="1" thickBot="1" x14ac:dyDescent="0.3">
      <c r="B87" s="492" t="s">
        <v>85</v>
      </c>
      <c r="C87" s="493"/>
      <c r="D87" s="509"/>
      <c r="E87" s="493"/>
      <c r="F87" s="493"/>
      <c r="G87" s="493"/>
      <c r="H87" s="494"/>
      <c r="I87" s="72">
        <f>SUM(I52:I86)</f>
        <v>0</v>
      </c>
      <c r="K87" s="5"/>
    </row>
    <row r="88" spans="2:11" ht="15" customHeight="1" thickBot="1" x14ac:dyDescent="0.3">
      <c r="B88" s="179" t="s">
        <v>99</v>
      </c>
      <c r="C88" s="180" t="s">
        <v>147</v>
      </c>
      <c r="D88" s="81"/>
      <c r="E88" s="81"/>
      <c r="F88" s="81"/>
      <c r="G88" s="81"/>
      <c r="H88" s="81"/>
      <c r="I88" s="82"/>
      <c r="K88" s="5"/>
    </row>
    <row r="89" spans="2:11" ht="15" customHeight="1" x14ac:dyDescent="0.2">
      <c r="B89" s="182" t="s">
        <v>100</v>
      </c>
      <c r="C89" s="201" t="s">
        <v>161</v>
      </c>
      <c r="D89" s="308">
        <f>TOTAL!D89</f>
        <v>78472</v>
      </c>
      <c r="E89" s="211" t="s">
        <v>16</v>
      </c>
      <c r="F89" s="192">
        <f>F92</f>
        <v>1315</v>
      </c>
      <c r="G89" s="296">
        <f>TOTAL!G89</f>
        <v>0.34</v>
      </c>
      <c r="H89" s="192"/>
      <c r="I89" s="183"/>
      <c r="K89" s="5"/>
    </row>
    <row r="90" spans="2:11" ht="15" customHeight="1" x14ac:dyDescent="0.2">
      <c r="B90" s="44" t="s">
        <v>148</v>
      </c>
      <c r="C90" s="194" t="s">
        <v>56</v>
      </c>
      <c r="D90" s="189">
        <f>TOTAL!D90</f>
        <v>72961</v>
      </c>
      <c r="E90" s="195" t="s">
        <v>16</v>
      </c>
      <c r="F90" s="288">
        <f>F92</f>
        <v>1315</v>
      </c>
      <c r="G90" s="108">
        <f>TOTAL!G90</f>
        <v>1.22</v>
      </c>
      <c r="H90" s="196"/>
      <c r="I90" s="33"/>
      <c r="K90" s="5"/>
    </row>
    <row r="91" spans="2:11" ht="15" customHeight="1" x14ac:dyDescent="0.2">
      <c r="B91" s="44" t="s">
        <v>149</v>
      </c>
      <c r="C91" s="186" t="s">
        <v>192</v>
      </c>
      <c r="D91" s="189">
        <f>TOTAL!D91</f>
        <v>83668</v>
      </c>
      <c r="E91" s="187" t="s">
        <v>29</v>
      </c>
      <c r="F91" s="193">
        <f>ROUNDUP((F92*0.05),0)</f>
        <v>66</v>
      </c>
      <c r="G91" s="108">
        <f>TOTAL!G91</f>
        <v>85.89</v>
      </c>
      <c r="H91" s="36"/>
      <c r="I91" s="184"/>
      <c r="K91" s="5"/>
    </row>
    <row r="92" spans="2:11" ht="30" customHeight="1" x14ac:dyDescent="0.2">
      <c r="B92" s="181" t="s">
        <v>308</v>
      </c>
      <c r="C92" s="166" t="s">
        <v>193</v>
      </c>
      <c r="D92" s="309">
        <f>TOTAL!D92</f>
        <v>68333</v>
      </c>
      <c r="E92" s="188" t="s">
        <v>16</v>
      </c>
      <c r="F92" s="219">
        <v>1315</v>
      </c>
      <c r="G92" s="94">
        <f>TOTAL!G92</f>
        <v>42.69</v>
      </c>
      <c r="H92" s="190"/>
      <c r="I92" s="191"/>
      <c r="K92" s="5"/>
    </row>
    <row r="93" spans="2:11" ht="15" customHeight="1" thickBot="1" x14ac:dyDescent="0.3">
      <c r="B93" s="492" t="s">
        <v>150</v>
      </c>
      <c r="C93" s="493"/>
      <c r="D93" s="493"/>
      <c r="E93" s="493"/>
      <c r="F93" s="493"/>
      <c r="G93" s="493"/>
      <c r="H93" s="494"/>
      <c r="I93" s="37">
        <f>SUM(I89:I92)</f>
        <v>0</v>
      </c>
      <c r="K93" s="5"/>
    </row>
    <row r="94" spans="2:11" ht="15" customHeight="1" thickBot="1" x14ac:dyDescent="0.3">
      <c r="B94" s="179" t="s">
        <v>195</v>
      </c>
      <c r="C94" s="180" t="s">
        <v>241</v>
      </c>
      <c r="D94" s="81"/>
      <c r="E94" s="81"/>
      <c r="F94" s="81"/>
      <c r="G94" s="81"/>
      <c r="H94" s="81"/>
      <c r="I94" s="82"/>
      <c r="K94" s="5"/>
    </row>
    <row r="95" spans="2:11" ht="15" customHeight="1" x14ac:dyDescent="0.2">
      <c r="B95" s="44" t="s">
        <v>196</v>
      </c>
      <c r="C95" s="186" t="s">
        <v>192</v>
      </c>
      <c r="D95" s="187">
        <f>TOTAL!D95</f>
        <v>83668</v>
      </c>
      <c r="E95" s="187" t="s">
        <v>29</v>
      </c>
      <c r="F95" s="298">
        <f>ROUNDUP((F96*0.05),0)</f>
        <v>3</v>
      </c>
      <c r="G95" s="189">
        <f>TOTAL!G95</f>
        <v>85.89</v>
      </c>
      <c r="H95" s="36"/>
      <c r="I95" s="184"/>
      <c r="K95" s="5"/>
    </row>
    <row r="96" spans="2:11" ht="30.75" customHeight="1" x14ac:dyDescent="0.2">
      <c r="B96" s="181" t="s">
        <v>246</v>
      </c>
      <c r="C96" s="166" t="s">
        <v>243</v>
      </c>
      <c r="D96" s="188">
        <f>TOTAL!D96</f>
        <v>68333</v>
      </c>
      <c r="E96" s="188" t="s">
        <v>16</v>
      </c>
      <c r="F96" s="298">
        <v>44</v>
      </c>
      <c r="G96" s="189">
        <f>TOTAL!G96</f>
        <v>42.69</v>
      </c>
      <c r="H96" s="190"/>
      <c r="I96" s="191"/>
      <c r="K96" s="5"/>
    </row>
    <row r="97" spans="2:11" ht="15" customHeight="1" x14ac:dyDescent="0.2">
      <c r="B97" s="181" t="s">
        <v>247</v>
      </c>
      <c r="C97" s="166" t="s">
        <v>302</v>
      </c>
      <c r="D97" s="187" t="str">
        <f>TOTAL!D97</f>
        <v>PLEO 326</v>
      </c>
      <c r="E97" s="188" t="s">
        <v>16</v>
      </c>
      <c r="F97" s="288">
        <v>196</v>
      </c>
      <c r="G97" s="189">
        <f>TOTAL!G97</f>
        <v>105.51</v>
      </c>
      <c r="H97" s="36"/>
      <c r="I97" s="191"/>
      <c r="K97" s="5"/>
    </row>
    <row r="98" spans="2:11" ht="15" customHeight="1" x14ac:dyDescent="0.2">
      <c r="B98" s="268" t="s">
        <v>248</v>
      </c>
      <c r="C98" s="166" t="s">
        <v>303</v>
      </c>
      <c r="D98" s="187" t="str">
        <f>TOTAL!D98</f>
        <v>PLEO 326</v>
      </c>
      <c r="E98" s="188" t="s">
        <v>16</v>
      </c>
      <c r="F98" s="193">
        <v>14</v>
      </c>
      <c r="G98" s="298">
        <f>TOTAL!G98</f>
        <v>105.51</v>
      </c>
      <c r="H98" s="36"/>
      <c r="I98" s="191"/>
      <c r="K98" s="5"/>
    </row>
    <row r="99" spans="2:11" ht="15" customHeight="1" thickBot="1" x14ac:dyDescent="0.3">
      <c r="B99" s="492" t="s">
        <v>244</v>
      </c>
      <c r="C99" s="493"/>
      <c r="D99" s="493"/>
      <c r="E99" s="493"/>
      <c r="F99" s="493"/>
      <c r="G99" s="493"/>
      <c r="H99" s="494"/>
      <c r="I99" s="37">
        <f>SUM(I95:I98)</f>
        <v>0</v>
      </c>
      <c r="K99" s="5"/>
    </row>
    <row r="100" spans="2:11" ht="15" customHeight="1" thickBot="1" x14ac:dyDescent="0.3">
      <c r="B100" s="179" t="s">
        <v>245</v>
      </c>
      <c r="C100" s="180" t="s">
        <v>251</v>
      </c>
      <c r="D100" s="81"/>
      <c r="E100" s="81"/>
      <c r="F100" s="81"/>
      <c r="G100" s="81"/>
      <c r="H100" s="81"/>
      <c r="I100" s="82"/>
      <c r="K100" s="5"/>
    </row>
    <row r="101" spans="2:11" ht="29.25" customHeight="1" x14ac:dyDescent="0.2">
      <c r="B101" s="271" t="s">
        <v>249</v>
      </c>
      <c r="C101" s="270" t="s">
        <v>311</v>
      </c>
      <c r="D101" s="273" t="str">
        <f>TOTAL!D101</f>
        <v>SICRO 5213414</v>
      </c>
      <c r="E101" s="188" t="s">
        <v>16</v>
      </c>
      <c r="F101" s="298">
        <v>1</v>
      </c>
      <c r="G101" s="219">
        <f>TOTAL!G101</f>
        <v>574.78</v>
      </c>
      <c r="H101" s="196"/>
      <c r="I101" s="33"/>
      <c r="K101" s="5"/>
    </row>
    <row r="102" spans="2:11" ht="44.25" customHeight="1" x14ac:dyDescent="0.2">
      <c r="B102" s="181" t="s">
        <v>250</v>
      </c>
      <c r="C102" s="270" t="s">
        <v>309</v>
      </c>
      <c r="D102" s="273" t="str">
        <f>TOTAL!D102</f>
        <v>SICRO 5213414</v>
      </c>
      <c r="E102" s="188" t="s">
        <v>16</v>
      </c>
      <c r="F102" s="298">
        <v>0</v>
      </c>
      <c r="G102" s="219">
        <f>TOTAL!G102</f>
        <v>574.78</v>
      </c>
      <c r="H102" s="196"/>
      <c r="I102" s="184"/>
      <c r="K102" s="5"/>
    </row>
    <row r="103" spans="2:11" ht="29.25" customHeight="1" x14ac:dyDescent="0.2">
      <c r="B103" s="181" t="s">
        <v>255</v>
      </c>
      <c r="C103" s="270" t="s">
        <v>310</v>
      </c>
      <c r="D103" s="273" t="str">
        <f>TOTAL!D103</f>
        <v>SICRO 5213414</v>
      </c>
      <c r="E103" s="188" t="s">
        <v>16</v>
      </c>
      <c r="F103" s="298">
        <v>0.5</v>
      </c>
      <c r="G103" s="219">
        <f>TOTAL!G103</f>
        <v>574.78</v>
      </c>
      <c r="H103" s="196"/>
      <c r="I103" s="191"/>
      <c r="K103" s="5"/>
    </row>
    <row r="104" spans="2:11" ht="29.25" customHeight="1" x14ac:dyDescent="0.2">
      <c r="B104" s="181" t="s">
        <v>256</v>
      </c>
      <c r="C104" s="270" t="s">
        <v>312</v>
      </c>
      <c r="D104" s="273" t="str">
        <f>TOTAL!D104</f>
        <v>SICRO 5213414</v>
      </c>
      <c r="E104" s="188" t="s">
        <v>16</v>
      </c>
      <c r="F104" s="298">
        <v>2</v>
      </c>
      <c r="G104" s="219">
        <f>TOTAL!G104</f>
        <v>574.78</v>
      </c>
      <c r="H104" s="196"/>
      <c r="I104" s="191"/>
      <c r="K104" s="5"/>
    </row>
    <row r="105" spans="2:11" ht="15" customHeight="1" x14ac:dyDescent="0.2">
      <c r="B105" s="181" t="s">
        <v>257</v>
      </c>
      <c r="C105" s="166" t="s">
        <v>253</v>
      </c>
      <c r="D105" s="273" t="str">
        <f>TOTAL!D105</f>
        <v>SICRO 5213414</v>
      </c>
      <c r="E105" s="130" t="s">
        <v>16</v>
      </c>
      <c r="F105" s="298">
        <v>2.5</v>
      </c>
      <c r="G105" s="219">
        <f>TOTAL!G105</f>
        <v>574.78</v>
      </c>
      <c r="H105" s="196"/>
      <c r="I105" s="191"/>
      <c r="K105" s="5"/>
    </row>
    <row r="106" spans="2:11" ht="15" customHeight="1" x14ac:dyDescent="0.2">
      <c r="B106" s="181" t="s">
        <v>263</v>
      </c>
      <c r="C106" s="166" t="s">
        <v>254</v>
      </c>
      <c r="D106" s="273" t="str">
        <f>TOTAL!D106</f>
        <v>SICRO 5216111</v>
      </c>
      <c r="E106" s="130" t="s">
        <v>30</v>
      </c>
      <c r="F106" s="193">
        <v>16</v>
      </c>
      <c r="G106" s="219">
        <f>TOTAL!G106</f>
        <v>92.78</v>
      </c>
      <c r="H106" s="196"/>
      <c r="I106" s="191"/>
      <c r="K106" s="5"/>
    </row>
    <row r="107" spans="2:11" ht="30" customHeight="1" x14ac:dyDescent="0.2">
      <c r="B107" s="181" t="s">
        <v>264</v>
      </c>
      <c r="C107" s="166" t="s">
        <v>258</v>
      </c>
      <c r="D107" s="273">
        <f>TOTAL!D107</f>
        <v>72947</v>
      </c>
      <c r="E107" s="188" t="s">
        <v>16</v>
      </c>
      <c r="F107" s="298">
        <v>0</v>
      </c>
      <c r="G107" s="219">
        <f>TOTAL!G107</f>
        <v>23.73</v>
      </c>
      <c r="H107" s="272"/>
      <c r="I107" s="191"/>
      <c r="K107" s="5"/>
    </row>
    <row r="108" spans="2:11" ht="28.5" customHeight="1" x14ac:dyDescent="0.2">
      <c r="B108" s="181" t="s">
        <v>265</v>
      </c>
      <c r="C108" s="166" t="s">
        <v>293</v>
      </c>
      <c r="D108" s="273">
        <f>TOTAL!D108</f>
        <v>72947</v>
      </c>
      <c r="E108" s="188" t="s">
        <v>16</v>
      </c>
      <c r="F108" s="298">
        <v>20</v>
      </c>
      <c r="G108" s="219">
        <f>TOTAL!G108</f>
        <v>23.73</v>
      </c>
      <c r="H108" s="272"/>
      <c r="I108" s="191"/>
      <c r="K108" s="5"/>
    </row>
    <row r="109" spans="2:11" ht="30" customHeight="1" x14ac:dyDescent="0.2">
      <c r="B109" s="181" t="s">
        <v>266</v>
      </c>
      <c r="C109" s="166" t="s">
        <v>260</v>
      </c>
      <c r="D109" s="273">
        <f>TOTAL!D109</f>
        <v>72947</v>
      </c>
      <c r="E109" s="188" t="s">
        <v>16</v>
      </c>
      <c r="F109" s="298">
        <v>0</v>
      </c>
      <c r="G109" s="219">
        <f>TOTAL!G109</f>
        <v>23.73</v>
      </c>
      <c r="H109" s="272"/>
      <c r="I109" s="191"/>
      <c r="K109" s="5"/>
    </row>
    <row r="110" spans="2:11" ht="30" customHeight="1" x14ac:dyDescent="0.2">
      <c r="B110" s="181" t="s">
        <v>267</v>
      </c>
      <c r="C110" s="166" t="s">
        <v>305</v>
      </c>
      <c r="D110" s="273">
        <f>TOTAL!D110</f>
        <v>72948</v>
      </c>
      <c r="E110" s="188" t="s">
        <v>16</v>
      </c>
      <c r="F110" s="298">
        <v>0</v>
      </c>
      <c r="G110" s="219">
        <f>TOTAL!G110</f>
        <v>23.73</v>
      </c>
      <c r="H110" s="272"/>
      <c r="I110" s="191"/>
      <c r="K110" s="5"/>
    </row>
    <row r="111" spans="2:11" ht="30" customHeight="1" x14ac:dyDescent="0.2">
      <c r="B111" s="181" t="s">
        <v>268</v>
      </c>
      <c r="C111" s="166" t="s">
        <v>300</v>
      </c>
      <c r="D111" s="273">
        <f>TOTAL!D111</f>
        <v>72947</v>
      </c>
      <c r="E111" s="188" t="s">
        <v>16</v>
      </c>
      <c r="F111" s="298">
        <v>0</v>
      </c>
      <c r="G111" s="219">
        <f>TOTAL!G111</f>
        <v>23.73</v>
      </c>
      <c r="H111" s="272"/>
      <c r="I111" s="191"/>
      <c r="K111" s="5"/>
    </row>
    <row r="112" spans="2:11" ht="30" customHeight="1" x14ac:dyDescent="0.2">
      <c r="B112" s="181" t="s">
        <v>269</v>
      </c>
      <c r="C112" s="166" t="s">
        <v>259</v>
      </c>
      <c r="D112" s="273">
        <f>TOTAL!D112</f>
        <v>72947</v>
      </c>
      <c r="E112" s="188" t="s">
        <v>16</v>
      </c>
      <c r="F112" s="298">
        <v>110</v>
      </c>
      <c r="G112" s="219">
        <f>TOTAL!G112</f>
        <v>23.73</v>
      </c>
      <c r="H112" s="272"/>
      <c r="I112" s="191"/>
      <c r="K112" s="5"/>
    </row>
    <row r="113" spans="2:11" ht="28.5" customHeight="1" x14ac:dyDescent="0.2">
      <c r="B113" s="181" t="s">
        <v>294</v>
      </c>
      <c r="C113" s="166" t="s">
        <v>261</v>
      </c>
      <c r="D113" s="273">
        <f>TOTAL!D113</f>
        <v>72947</v>
      </c>
      <c r="E113" s="188" t="s">
        <v>16</v>
      </c>
      <c r="F113" s="298">
        <v>18</v>
      </c>
      <c r="G113" s="219">
        <f>TOTAL!G113</f>
        <v>23.73</v>
      </c>
      <c r="H113" s="272"/>
      <c r="I113" s="191"/>
      <c r="K113" s="5"/>
    </row>
    <row r="114" spans="2:11" ht="30" customHeight="1" x14ac:dyDescent="0.2">
      <c r="B114" s="181" t="s">
        <v>298</v>
      </c>
      <c r="C114" s="166" t="s">
        <v>262</v>
      </c>
      <c r="D114" s="273">
        <f>TOTAL!D114</f>
        <v>72947</v>
      </c>
      <c r="E114" s="188" t="s">
        <v>16</v>
      </c>
      <c r="F114" s="298">
        <v>0</v>
      </c>
      <c r="G114" s="219">
        <f>TOTAL!G114</f>
        <v>23.73</v>
      </c>
      <c r="H114" s="272"/>
      <c r="I114" s="191"/>
      <c r="K114" s="5"/>
    </row>
    <row r="115" spans="2:11" ht="28.5" customHeight="1" x14ac:dyDescent="0.2">
      <c r="B115" s="181" t="s">
        <v>301</v>
      </c>
      <c r="C115" s="166" t="s">
        <v>270</v>
      </c>
      <c r="D115" s="273" t="str">
        <f>TOTAL!D115</f>
        <v>SICRO 5214000</v>
      </c>
      <c r="E115" s="188" t="s">
        <v>16</v>
      </c>
      <c r="F115" s="298">
        <v>0</v>
      </c>
      <c r="G115" s="219">
        <f>TOTAL!G115</f>
        <v>91.94</v>
      </c>
      <c r="H115" s="272"/>
      <c r="I115" s="191"/>
      <c r="K115" s="5"/>
    </row>
    <row r="116" spans="2:11" ht="30" customHeight="1" x14ac:dyDescent="0.2">
      <c r="B116" s="181" t="s">
        <v>304</v>
      </c>
      <c r="C116" s="166" t="s">
        <v>271</v>
      </c>
      <c r="D116" s="273" t="str">
        <f>TOTAL!D116</f>
        <v>SICRO 5214000</v>
      </c>
      <c r="E116" s="188" t="s">
        <v>16</v>
      </c>
      <c r="F116" s="298">
        <v>0</v>
      </c>
      <c r="G116" s="219">
        <f>TOTAL!G116</f>
        <v>91.94</v>
      </c>
      <c r="H116" s="272"/>
      <c r="I116" s="191"/>
      <c r="K116" s="5"/>
    </row>
    <row r="117" spans="2:11" ht="28.5" customHeight="1" x14ac:dyDescent="0.2">
      <c r="B117" s="181" t="s">
        <v>306</v>
      </c>
      <c r="C117" s="166" t="s">
        <v>299</v>
      </c>
      <c r="D117" s="273" t="str">
        <f>TOTAL!D117</f>
        <v>SICRO 5214000</v>
      </c>
      <c r="E117" s="188" t="s">
        <v>16</v>
      </c>
      <c r="F117" s="310">
        <v>20</v>
      </c>
      <c r="G117" s="219">
        <f>TOTAL!G117</f>
        <v>91.94</v>
      </c>
      <c r="H117" s="272"/>
      <c r="I117" s="191"/>
      <c r="K117" s="5"/>
    </row>
    <row r="118" spans="2:11" ht="28.5" customHeight="1" x14ac:dyDescent="0.2">
      <c r="B118" s="181" t="s">
        <v>307</v>
      </c>
      <c r="C118" s="312" t="s">
        <v>331</v>
      </c>
      <c r="D118" s="273" t="str">
        <f>TOTAL!D118</f>
        <v>SICRO 5213359</v>
      </c>
      <c r="E118" s="269" t="s">
        <v>30</v>
      </c>
      <c r="F118" s="298">
        <v>0</v>
      </c>
      <c r="G118" s="219">
        <f>TOTAL!G118</f>
        <v>13.19</v>
      </c>
      <c r="H118" s="272"/>
      <c r="I118" s="191"/>
      <c r="K118" s="5"/>
    </row>
    <row r="119" spans="2:11" ht="15" customHeight="1" thickBot="1" x14ac:dyDescent="0.3">
      <c r="B119" s="492" t="s">
        <v>252</v>
      </c>
      <c r="C119" s="493"/>
      <c r="D119" s="493"/>
      <c r="E119" s="493"/>
      <c r="F119" s="493"/>
      <c r="G119" s="493"/>
      <c r="H119" s="494"/>
      <c r="I119" s="37">
        <f>SUM(I101:I118)</f>
        <v>0</v>
      </c>
      <c r="K119" s="5"/>
    </row>
    <row r="120" spans="2:11" ht="15" customHeight="1" thickBot="1" x14ac:dyDescent="0.3">
      <c r="B120" s="179" t="s">
        <v>278</v>
      </c>
      <c r="C120" s="180" t="s">
        <v>347</v>
      </c>
      <c r="D120" s="81"/>
      <c r="E120" s="81"/>
      <c r="F120" s="81"/>
      <c r="G120" s="81"/>
      <c r="H120" s="81"/>
      <c r="I120" s="82"/>
      <c r="K120" s="5"/>
    </row>
    <row r="121" spans="2:11" ht="15" customHeight="1" x14ac:dyDescent="0.2">
      <c r="B121" s="44" t="s">
        <v>279</v>
      </c>
      <c r="C121" s="30" t="s">
        <v>345</v>
      </c>
      <c r="D121" s="233" t="s">
        <v>338</v>
      </c>
      <c r="E121" s="269" t="s">
        <v>30</v>
      </c>
      <c r="F121" s="94">
        <v>0</v>
      </c>
      <c r="G121" s="94">
        <f>TOTAL!G121</f>
        <v>2210</v>
      </c>
      <c r="H121" s="36"/>
      <c r="I121" s="33"/>
      <c r="K121" s="5"/>
    </row>
    <row r="122" spans="2:11" ht="15" customHeight="1" x14ac:dyDescent="0.2">
      <c r="B122" s="432" t="s">
        <v>343</v>
      </c>
      <c r="C122" s="30" t="s">
        <v>344</v>
      </c>
      <c r="D122" s="233" t="s">
        <v>338</v>
      </c>
      <c r="E122" s="269" t="s">
        <v>30</v>
      </c>
      <c r="F122" s="108">
        <v>0</v>
      </c>
      <c r="G122" s="94">
        <f>TOTAL!G122</f>
        <v>3460</v>
      </c>
      <c r="H122" s="36"/>
      <c r="I122" s="33"/>
      <c r="K122" s="5"/>
    </row>
    <row r="123" spans="2:11" ht="15" customHeight="1" thickBot="1" x14ac:dyDescent="0.3">
      <c r="B123" s="504" t="s">
        <v>346</v>
      </c>
      <c r="C123" s="505"/>
      <c r="D123" s="505"/>
      <c r="E123" s="505"/>
      <c r="F123" s="505"/>
      <c r="G123" s="505"/>
      <c r="H123" s="506"/>
      <c r="I123" s="40">
        <f>SUM(I121:I122)</f>
        <v>0</v>
      </c>
      <c r="K123" s="5"/>
    </row>
    <row r="124" spans="2:11" ht="15.75" thickBot="1" x14ac:dyDescent="0.3">
      <c r="B124" s="179" t="s">
        <v>313</v>
      </c>
      <c r="C124" s="180" t="s">
        <v>86</v>
      </c>
      <c r="D124" s="81"/>
      <c r="E124" s="81"/>
      <c r="F124" s="81"/>
      <c r="G124" s="81"/>
      <c r="H124" s="81"/>
      <c r="I124" s="82"/>
      <c r="J124" s="1"/>
      <c r="K124" s="5"/>
    </row>
    <row r="125" spans="2:11" ht="14.25" x14ac:dyDescent="0.2">
      <c r="B125" s="44" t="s">
        <v>314</v>
      </c>
      <c r="C125" s="30" t="s">
        <v>34</v>
      </c>
      <c r="D125" s="233" t="str">
        <f>TOTAL!D125</f>
        <v>PLEO 521017</v>
      </c>
      <c r="E125" s="31" t="s">
        <v>16</v>
      </c>
      <c r="F125" s="94">
        <f>F32</f>
        <v>4550</v>
      </c>
      <c r="G125" s="94">
        <f>TOTAL!G125</f>
        <v>0.9</v>
      </c>
      <c r="H125" s="36"/>
      <c r="I125" s="33"/>
      <c r="J125" s="1"/>
      <c r="K125" s="5"/>
    </row>
    <row r="126" spans="2:11" ht="15.75" thickBot="1" x14ac:dyDescent="0.3">
      <c r="B126" s="504" t="s">
        <v>88</v>
      </c>
      <c r="C126" s="505"/>
      <c r="D126" s="505"/>
      <c r="E126" s="505"/>
      <c r="F126" s="505"/>
      <c r="G126" s="505"/>
      <c r="H126" s="506"/>
      <c r="I126" s="40">
        <f>I125</f>
        <v>0</v>
      </c>
      <c r="J126" s="1"/>
      <c r="K126" s="1"/>
    </row>
    <row r="127" spans="2:11" ht="15.75" thickBot="1" x14ac:dyDescent="0.3">
      <c r="B127" s="510" t="s">
        <v>35</v>
      </c>
      <c r="C127" s="511"/>
      <c r="D127" s="511"/>
      <c r="E127" s="511"/>
      <c r="F127" s="511"/>
      <c r="G127" s="511"/>
      <c r="H127" s="512"/>
      <c r="I127" s="83">
        <f>I18+I49+I87+I93+I99+I119+I123+I126</f>
        <v>0</v>
      </c>
      <c r="J127" s="1"/>
      <c r="K127" s="1"/>
    </row>
    <row r="128" spans="2:11" ht="15.75" thickBot="1" x14ac:dyDescent="0.3">
      <c r="B128" s="62"/>
      <c r="C128" s="62"/>
      <c r="D128" s="62"/>
      <c r="E128" s="62"/>
      <c r="F128" s="62"/>
      <c r="G128" s="62"/>
      <c r="H128" s="62"/>
      <c r="I128" s="63"/>
      <c r="J128" s="1"/>
      <c r="K128" s="1"/>
    </row>
    <row r="129" spans="2:11" ht="15.75" x14ac:dyDescent="0.25">
      <c r="B129" s="45"/>
      <c r="C129" s="498" t="s">
        <v>37</v>
      </c>
      <c r="D129" s="499"/>
      <c r="E129" s="46"/>
      <c r="G129" s="127" t="str">
        <f>TOTAL!G129</f>
        <v>Rio Grande, 31 de Agosto de 2018.</v>
      </c>
      <c r="J129" s="1"/>
    </row>
    <row r="130" spans="2:11" ht="15" x14ac:dyDescent="0.25">
      <c r="B130" s="47"/>
      <c r="C130" s="100" t="s">
        <v>124</v>
      </c>
      <c r="D130" s="101">
        <f>'Cálculo BDI'!$D$3</f>
        <v>7.4000000000000003E-3</v>
      </c>
      <c r="E130" s="46"/>
      <c r="F130" s="93"/>
      <c r="G130" s="46"/>
      <c r="H130" s="46"/>
      <c r="I130" s="46"/>
      <c r="J130" s="1"/>
      <c r="K130" s="1"/>
    </row>
    <row r="131" spans="2:11" ht="15" x14ac:dyDescent="0.25">
      <c r="B131" s="47"/>
      <c r="C131" s="100" t="s">
        <v>125</v>
      </c>
      <c r="D131" s="101">
        <f>'Cálculo BDI'!$D$4</f>
        <v>9.7000000000000003E-3</v>
      </c>
      <c r="E131" s="46"/>
      <c r="J131" s="1"/>
      <c r="K131" s="1"/>
    </row>
    <row r="132" spans="2:11" ht="15.75" x14ac:dyDescent="0.25">
      <c r="B132" s="47"/>
      <c r="C132" s="100" t="s">
        <v>126</v>
      </c>
      <c r="D132" s="101">
        <f>'Cálculo BDI'!$D$5</f>
        <v>1.21E-2</v>
      </c>
      <c r="E132" s="46"/>
      <c r="F132" s="500" t="str">
        <f>TOTAL!F132</f>
        <v>Coordenadora de Projetos Eng.ª Suzel Magali Leite</v>
      </c>
      <c r="G132" s="500"/>
      <c r="H132" s="500"/>
      <c r="I132" s="500"/>
      <c r="J132" s="1"/>
      <c r="K132" s="1"/>
    </row>
    <row r="133" spans="2:11" ht="15" customHeight="1" x14ac:dyDescent="0.25">
      <c r="B133" s="49"/>
      <c r="C133" s="100" t="s">
        <v>127</v>
      </c>
      <c r="D133" s="101">
        <f>'Cálculo BDI'!$D$6</f>
        <v>4.6699999999999998E-2</v>
      </c>
      <c r="E133" s="46"/>
      <c r="F133" s="152"/>
      <c r="G133" s="151"/>
      <c r="H133" s="151"/>
      <c r="I133" s="150"/>
      <c r="J133" s="1"/>
      <c r="K133" s="1"/>
    </row>
    <row r="134" spans="2:11" ht="15.75" x14ac:dyDescent="0.25">
      <c r="B134" s="49"/>
      <c r="C134" s="100" t="s">
        <v>128</v>
      </c>
      <c r="D134" s="101">
        <f>'Cálculo BDI'!$D$7</f>
        <v>8.6900000000000005E-2</v>
      </c>
      <c r="E134" s="46"/>
      <c r="F134" s="151"/>
      <c r="G134" s="151"/>
      <c r="H134" s="151"/>
      <c r="I134" s="150"/>
      <c r="J134" s="1"/>
      <c r="K134" s="1"/>
    </row>
    <row r="135" spans="2:11" ht="15.75" x14ac:dyDescent="0.25">
      <c r="B135" s="49"/>
      <c r="C135" s="100" t="s">
        <v>129</v>
      </c>
      <c r="D135" s="101">
        <f>'Cálculo BDI'!$D$8</f>
        <v>6.6500000000000004E-2</v>
      </c>
      <c r="E135" s="46"/>
      <c r="F135" s="500" t="str">
        <f>TOTAL!F135</f>
        <v>Eng.ª  Civil Bárbara Lothamer Peixe</v>
      </c>
      <c r="G135" s="500"/>
      <c r="H135" s="500"/>
      <c r="I135" s="500"/>
      <c r="J135" s="1"/>
      <c r="K135" s="1"/>
    </row>
    <row r="136" spans="2:11" ht="16.5" thickBot="1" x14ac:dyDescent="0.3">
      <c r="B136" s="50"/>
      <c r="C136" s="102" t="s">
        <v>36</v>
      </c>
      <c r="D136" s="103">
        <f>'Cálculo BDI'!$D$9</f>
        <v>0.25359999999999999</v>
      </c>
      <c r="E136" s="46"/>
      <c r="F136" s="151"/>
      <c r="G136" s="151"/>
      <c r="H136" s="151"/>
      <c r="I136" s="150"/>
      <c r="J136" s="1"/>
      <c r="K136" s="1"/>
    </row>
    <row r="137" spans="2:11" ht="15" x14ac:dyDescent="0.2">
      <c r="B137" s="51"/>
      <c r="C137" s="98" t="s">
        <v>122</v>
      </c>
      <c r="D137" s="96"/>
      <c r="E137" s="52"/>
      <c r="J137" s="1"/>
      <c r="K137" s="1"/>
    </row>
    <row r="138" spans="2:11" ht="16.5" thickBot="1" x14ac:dyDescent="0.3">
      <c r="B138" s="51"/>
      <c r="C138" s="99" t="s">
        <v>130</v>
      </c>
      <c r="D138" s="97"/>
      <c r="E138" s="52"/>
      <c r="F138" s="508" t="str">
        <f>TOTAL!F138</f>
        <v>Chefe de Gabinete GPPE Darlene Torrada Pereira</v>
      </c>
      <c r="G138" s="508"/>
      <c r="H138" s="508"/>
      <c r="I138" s="508"/>
      <c r="J138" s="1"/>
      <c r="K138" s="1"/>
    </row>
    <row r="139" spans="2:11" ht="15" x14ac:dyDescent="0.2">
      <c r="B139" s="51"/>
      <c r="C139" s="212"/>
      <c r="D139" s="213"/>
      <c r="E139" s="52"/>
      <c r="F139" s="158"/>
      <c r="G139" s="158"/>
      <c r="H139" s="158"/>
      <c r="I139" s="158"/>
      <c r="J139" s="1"/>
      <c r="K139" s="1"/>
    </row>
    <row r="140" spans="2:11" x14ac:dyDescent="0.2">
      <c r="J140" s="1"/>
      <c r="K140" s="1"/>
    </row>
    <row r="141" spans="2:11" ht="15" customHeight="1" x14ac:dyDescent="0.2">
      <c r="B141" s="507" t="str">
        <f>TOTAL!B141</f>
        <v>OBS: A base dos custos unitários de cada item contido neste orçamento têm origem da tabela do SINAPI de Junho de 2018, SICRO  de Novembro de 2017 e Franarin de Junho de 2018.</v>
      </c>
      <c r="C141" s="507"/>
      <c r="D141" s="507"/>
      <c r="E141" s="507"/>
      <c r="F141" s="507"/>
      <c r="G141" s="507"/>
      <c r="H141" s="507"/>
      <c r="I141" s="507"/>
      <c r="J141" s="1"/>
      <c r="K141" s="1"/>
    </row>
    <row r="142" spans="2:11" ht="15" customHeight="1" x14ac:dyDescent="0.2">
      <c r="B142" s="507"/>
      <c r="C142" s="507"/>
      <c r="D142" s="507"/>
      <c r="E142" s="507"/>
      <c r="F142" s="507"/>
      <c r="G142" s="507"/>
      <c r="H142" s="507"/>
      <c r="I142" s="507"/>
      <c r="J142" s="1"/>
      <c r="K142" s="1"/>
    </row>
    <row r="143" spans="2:11" ht="15" x14ac:dyDescent="0.2">
      <c r="F143" s="52"/>
      <c r="H143" s="125"/>
      <c r="J143" s="1"/>
      <c r="K143" s="1"/>
    </row>
    <row r="144" spans="2:11" ht="12.75" customHeight="1" x14ac:dyDescent="0.2">
      <c r="C144" s="124"/>
      <c r="D144" s="124"/>
      <c r="E144" s="124"/>
      <c r="F144" s="124"/>
      <c r="H144" s="124"/>
      <c r="I144" s="124"/>
    </row>
    <row r="145" spans="2:12" ht="12.75" customHeight="1" x14ac:dyDescent="0.2">
      <c r="C145" s="124"/>
      <c r="D145" s="124"/>
      <c r="E145" s="124"/>
      <c r="F145" s="124"/>
      <c r="G145" s="127"/>
      <c r="H145" s="124"/>
      <c r="I145" s="124"/>
    </row>
    <row r="146" spans="2:12" ht="12.75" customHeight="1" x14ac:dyDescent="0.2">
      <c r="C146" s="124"/>
      <c r="D146" s="124"/>
      <c r="E146" s="124"/>
      <c r="F146" s="124"/>
      <c r="G146" s="127"/>
      <c r="H146" s="124"/>
      <c r="I146" s="124"/>
    </row>
    <row r="147" spans="2:12" ht="12.75" customHeight="1" x14ac:dyDescent="0.2">
      <c r="C147" s="124"/>
      <c r="D147" s="124"/>
      <c r="E147" s="124"/>
      <c r="F147" s="124"/>
      <c r="G147" s="124"/>
      <c r="H147" s="124"/>
      <c r="I147" s="124"/>
    </row>
    <row r="148" spans="2:12" x14ac:dyDescent="0.2">
      <c r="C148" s="2"/>
      <c r="F148" s="126"/>
      <c r="G148" s="126"/>
      <c r="H148" s="126"/>
      <c r="I148" s="185"/>
      <c r="J148" s="126"/>
      <c r="K148" s="126"/>
      <c r="L148" s="126"/>
    </row>
    <row r="149" spans="2:12" x14ac:dyDescent="0.2">
      <c r="B149" s="3"/>
      <c r="C149" s="2"/>
    </row>
    <row r="150" spans="2:12" x14ac:dyDescent="0.2">
      <c r="B150" s="3"/>
      <c r="C150" s="2"/>
    </row>
    <row r="151" spans="2:12" x14ac:dyDescent="0.2">
      <c r="B151" s="3"/>
      <c r="C151" s="2"/>
    </row>
    <row r="152" spans="2:12" x14ac:dyDescent="0.2">
      <c r="B152" s="3"/>
      <c r="C152" s="2"/>
    </row>
    <row r="153" spans="2:12" x14ac:dyDescent="0.2">
      <c r="B153" s="3"/>
      <c r="C153" s="2"/>
    </row>
    <row r="154" spans="2:12" x14ac:dyDescent="0.2">
      <c r="B154" s="3"/>
      <c r="C154" s="2"/>
    </row>
    <row r="155" spans="2:12" x14ac:dyDescent="0.2">
      <c r="B155" s="3"/>
      <c r="C155" s="2"/>
    </row>
    <row r="156" spans="2:12" x14ac:dyDescent="0.2">
      <c r="B156" s="3"/>
      <c r="C156" s="2"/>
    </row>
    <row r="157" spans="2:12" x14ac:dyDescent="0.2">
      <c r="B157" s="3"/>
      <c r="C157" s="2"/>
    </row>
    <row r="158" spans="2:12" x14ac:dyDescent="0.2">
      <c r="B158" s="3"/>
      <c r="C158" s="2"/>
    </row>
    <row r="159" spans="2:12" x14ac:dyDescent="0.2">
      <c r="B159" s="3"/>
      <c r="C159" s="2"/>
    </row>
    <row r="160" spans="2:12" x14ac:dyDescent="0.2">
      <c r="B160" s="3"/>
      <c r="C160" s="2"/>
    </row>
    <row r="161" spans="2:3" x14ac:dyDescent="0.2">
      <c r="B161" s="3"/>
      <c r="C161" s="2"/>
    </row>
    <row r="162" spans="2:3" x14ac:dyDescent="0.2">
      <c r="B162" s="3"/>
      <c r="C162" s="2"/>
    </row>
    <row r="163" spans="2:3" x14ac:dyDescent="0.2">
      <c r="B163" s="3"/>
      <c r="C163" s="2"/>
    </row>
    <row r="164" spans="2:3" x14ac:dyDescent="0.2">
      <c r="B164" s="3"/>
      <c r="C164" s="2"/>
    </row>
    <row r="165" spans="2:3" x14ac:dyDescent="0.2">
      <c r="B165" s="3"/>
      <c r="C165" s="2"/>
    </row>
    <row r="166" spans="2:3" x14ac:dyDescent="0.2">
      <c r="B166" s="3"/>
      <c r="C166" s="2"/>
    </row>
    <row r="167" spans="2:3" x14ac:dyDescent="0.2">
      <c r="B167" s="3"/>
      <c r="C167" s="2"/>
    </row>
    <row r="168" spans="2:3" x14ac:dyDescent="0.2">
      <c r="B168" s="3"/>
      <c r="C168" s="2"/>
    </row>
    <row r="169" spans="2:3" x14ac:dyDescent="0.2">
      <c r="B169" s="3"/>
      <c r="C169" s="2"/>
    </row>
    <row r="170" spans="2:3" x14ac:dyDescent="0.2">
      <c r="B170" s="3"/>
      <c r="C170" s="2"/>
    </row>
    <row r="171" spans="2:3" x14ac:dyDescent="0.2">
      <c r="B171" s="3"/>
      <c r="C171" s="2"/>
    </row>
    <row r="172" spans="2:3" x14ac:dyDescent="0.2">
      <c r="C172" s="2"/>
    </row>
    <row r="173" spans="2:3" x14ac:dyDescent="0.2">
      <c r="C173" s="2"/>
    </row>
    <row r="174" spans="2:3" x14ac:dyDescent="0.2">
      <c r="C174" s="2"/>
    </row>
    <row r="175" spans="2:3" x14ac:dyDescent="0.2">
      <c r="C175" s="2"/>
    </row>
    <row r="176" spans="2:3" x14ac:dyDescent="0.2">
      <c r="C176" s="2"/>
    </row>
    <row r="177" spans="3:3" x14ac:dyDescent="0.2">
      <c r="C177" s="2"/>
    </row>
    <row r="178" spans="3:3" x14ac:dyDescent="0.2">
      <c r="C178" s="2"/>
    </row>
    <row r="179" spans="3:3" x14ac:dyDescent="0.2">
      <c r="C179" s="2"/>
    </row>
    <row r="180" spans="3:3" x14ac:dyDescent="0.2">
      <c r="C180" s="2"/>
    </row>
    <row r="181" spans="3:3" x14ac:dyDescent="0.2">
      <c r="C181" s="2"/>
    </row>
  </sheetData>
  <mergeCells count="29">
    <mergeCell ref="B141:I142"/>
    <mergeCell ref="F135:I135"/>
    <mergeCell ref="F138:I138"/>
    <mergeCell ref="C51:I51"/>
    <mergeCell ref="B87:H87"/>
    <mergeCell ref="B93:H93"/>
    <mergeCell ref="B126:H126"/>
    <mergeCell ref="B127:H127"/>
    <mergeCell ref="B99:H99"/>
    <mergeCell ref="B119:H119"/>
    <mergeCell ref="K7:K8"/>
    <mergeCell ref="B18:H18"/>
    <mergeCell ref="C20:I20"/>
    <mergeCell ref="C129:D129"/>
    <mergeCell ref="F132:I132"/>
    <mergeCell ref="B49:H49"/>
    <mergeCell ref="B123:H123"/>
    <mergeCell ref="B1:I1"/>
    <mergeCell ref="B2:I2"/>
    <mergeCell ref="B3:I3"/>
    <mergeCell ref="B4:I5"/>
    <mergeCell ref="B6:B7"/>
    <mergeCell ref="C6:C7"/>
    <mergeCell ref="D6:D7"/>
    <mergeCell ref="E6:E7"/>
    <mergeCell ref="F6:F7"/>
    <mergeCell ref="G6:G7"/>
    <mergeCell ref="H6:H7"/>
    <mergeCell ref="I6:I7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6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/>
  <dimension ref="B1:L181"/>
  <sheetViews>
    <sheetView topLeftCell="A76" zoomScale="90" zoomScaleNormal="90" zoomScaleSheetLayoutView="120" workbookViewId="0">
      <selection activeCell="O88" sqref="K21:O88"/>
    </sheetView>
  </sheetViews>
  <sheetFormatPr defaultRowHeight="12.75" x14ac:dyDescent="0.2"/>
  <cols>
    <col min="1" max="1" width="9.140625" style="28"/>
    <col min="2" max="2" width="7" style="28" customWidth="1"/>
    <col min="3" max="3" width="58.28515625" style="28" customWidth="1"/>
    <col min="4" max="4" width="21" style="28" customWidth="1"/>
    <col min="5" max="5" width="7.7109375" style="28" customWidth="1"/>
    <col min="6" max="6" width="12.42578125" style="28" customWidth="1"/>
    <col min="7" max="7" width="12.5703125" style="28" customWidth="1"/>
    <col min="8" max="8" width="15" style="28" customWidth="1"/>
    <col min="9" max="9" width="18.85546875" style="28" customWidth="1"/>
    <col min="10" max="10" width="9.140625" style="28"/>
    <col min="11" max="11" width="22.5703125" style="28" customWidth="1"/>
    <col min="12" max="16384" width="9.140625" style="28"/>
  </cols>
  <sheetData>
    <row r="1" spans="2:12" x14ac:dyDescent="0.2">
      <c r="B1" s="468" t="s">
        <v>49</v>
      </c>
      <c r="C1" s="469"/>
      <c r="D1" s="469"/>
      <c r="E1" s="469"/>
      <c r="F1" s="469"/>
      <c r="G1" s="469"/>
      <c r="H1" s="469"/>
      <c r="I1" s="470"/>
    </row>
    <row r="2" spans="2:12" x14ac:dyDescent="0.2">
      <c r="B2" s="471" t="s">
        <v>0</v>
      </c>
      <c r="C2" s="472"/>
      <c r="D2" s="472"/>
      <c r="E2" s="472"/>
      <c r="F2" s="472"/>
      <c r="G2" s="472"/>
      <c r="H2" s="472"/>
      <c r="I2" s="473"/>
      <c r="K2" s="28" t="s">
        <v>151</v>
      </c>
    </row>
    <row r="3" spans="2:12" ht="15.75" customHeight="1" thickBot="1" x14ac:dyDescent="0.25">
      <c r="B3" s="474" t="s">
        <v>217</v>
      </c>
      <c r="C3" s="475"/>
      <c r="D3" s="475"/>
      <c r="E3" s="475"/>
      <c r="F3" s="475"/>
      <c r="G3" s="475"/>
      <c r="H3" s="475"/>
      <c r="I3" s="476"/>
    </row>
    <row r="4" spans="2:12" ht="15.75" customHeight="1" x14ac:dyDescent="0.2">
      <c r="B4" s="477" t="s">
        <v>154</v>
      </c>
      <c r="C4" s="478"/>
      <c r="D4" s="478"/>
      <c r="E4" s="478"/>
      <c r="F4" s="478"/>
      <c r="G4" s="478"/>
      <c r="H4" s="478"/>
      <c r="I4" s="479"/>
    </row>
    <row r="5" spans="2:12" ht="5.25" customHeight="1" thickBot="1" x14ac:dyDescent="0.25">
      <c r="B5" s="480"/>
      <c r="C5" s="481"/>
      <c r="D5" s="481"/>
      <c r="E5" s="481"/>
      <c r="F5" s="481"/>
      <c r="G5" s="481"/>
      <c r="H5" s="481"/>
      <c r="I5" s="482"/>
    </row>
    <row r="6" spans="2:12" ht="12.75" customHeight="1" x14ac:dyDescent="0.2">
      <c r="B6" s="483" t="s">
        <v>1</v>
      </c>
      <c r="C6" s="485" t="s">
        <v>96</v>
      </c>
      <c r="D6" s="487" t="s">
        <v>104</v>
      </c>
      <c r="E6" s="483" t="s">
        <v>2</v>
      </c>
      <c r="F6" s="483" t="s">
        <v>3</v>
      </c>
      <c r="G6" s="489" t="s">
        <v>4</v>
      </c>
      <c r="H6" s="490" t="s">
        <v>51</v>
      </c>
      <c r="I6" s="487" t="s">
        <v>50</v>
      </c>
      <c r="K6" s="163"/>
      <c r="L6" s="147"/>
    </row>
    <row r="7" spans="2:12" ht="15.75" customHeight="1" thickBot="1" x14ac:dyDescent="0.25">
      <c r="B7" s="484"/>
      <c r="C7" s="486"/>
      <c r="D7" s="488"/>
      <c r="E7" s="484"/>
      <c r="F7" s="484"/>
      <c r="G7" s="484"/>
      <c r="H7" s="488"/>
      <c r="I7" s="488"/>
      <c r="K7" s="514"/>
      <c r="L7" s="147"/>
    </row>
    <row r="8" spans="2:12" ht="15.75" thickBot="1" x14ac:dyDescent="0.3">
      <c r="B8" s="78" t="s">
        <v>5</v>
      </c>
      <c r="C8" s="79" t="s">
        <v>119</v>
      </c>
      <c r="D8" s="79"/>
      <c r="E8" s="79"/>
      <c r="F8" s="79"/>
      <c r="G8" s="79"/>
      <c r="H8" s="79"/>
      <c r="I8" s="80"/>
      <c r="K8" s="514"/>
      <c r="L8" s="147"/>
    </row>
    <row r="9" spans="2:12" ht="14.25" x14ac:dyDescent="0.2">
      <c r="B9" s="29" t="s">
        <v>6</v>
      </c>
      <c r="C9" s="30" t="s">
        <v>229</v>
      </c>
      <c r="D9" s="31" t="str">
        <f>TOTAL!D9</f>
        <v>INS 10775</v>
      </c>
      <c r="E9" s="32" t="s">
        <v>52</v>
      </c>
      <c r="F9" s="94">
        <v>0</v>
      </c>
      <c r="G9" s="94">
        <f>TOTAL!G9</f>
        <v>450</v>
      </c>
      <c r="H9" s="86"/>
      <c r="I9" s="77"/>
      <c r="K9" s="129"/>
      <c r="L9" s="147"/>
    </row>
    <row r="10" spans="2:12" ht="14.25" x14ac:dyDescent="0.2">
      <c r="B10" s="29" t="s">
        <v>7</v>
      </c>
      <c r="C10" s="30" t="s">
        <v>228</v>
      </c>
      <c r="D10" s="31" t="str">
        <f>TOTAL!D10</f>
        <v>INS 10776</v>
      </c>
      <c r="E10" s="32" t="s">
        <v>52</v>
      </c>
      <c r="F10" s="94">
        <v>0</v>
      </c>
      <c r="G10" s="94">
        <f>TOTAL!G10</f>
        <v>351.56</v>
      </c>
      <c r="H10" s="86"/>
      <c r="I10" s="77"/>
      <c r="K10" s="129"/>
      <c r="L10" s="147"/>
    </row>
    <row r="11" spans="2:12" ht="14.25" x14ac:dyDescent="0.2">
      <c r="B11" s="29" t="s">
        <v>9</v>
      </c>
      <c r="C11" s="30" t="s">
        <v>321</v>
      </c>
      <c r="D11" s="31" t="str">
        <f>TOTAL!D11</f>
        <v>PLEO 327</v>
      </c>
      <c r="E11" s="32" t="s">
        <v>52</v>
      </c>
      <c r="F11" s="94">
        <v>0</v>
      </c>
      <c r="G11" s="94">
        <f>TOTAL!G11</f>
        <v>21020.02</v>
      </c>
      <c r="H11" s="86"/>
      <c r="I11" s="77"/>
      <c r="K11" s="129"/>
      <c r="L11" s="147"/>
    </row>
    <row r="12" spans="2:12" ht="14.25" x14ac:dyDescent="0.2">
      <c r="B12" s="29" t="s">
        <v>11</v>
      </c>
      <c r="C12" s="30" t="s">
        <v>232</v>
      </c>
      <c r="D12" s="31" t="str">
        <f>TOTAL!D12</f>
        <v>PLEO 325</v>
      </c>
      <c r="E12" s="32" t="s">
        <v>30</v>
      </c>
      <c r="F12" s="94">
        <v>0</v>
      </c>
      <c r="G12" s="94">
        <f>TOTAL!G12</f>
        <v>14744.34</v>
      </c>
      <c r="H12" s="86"/>
      <c r="I12" s="77"/>
      <c r="K12" s="129"/>
      <c r="L12" s="147"/>
    </row>
    <row r="13" spans="2:12" ht="14.25" x14ac:dyDescent="0.2">
      <c r="B13" s="29" t="s">
        <v>12</v>
      </c>
      <c r="C13" s="84" t="s">
        <v>14</v>
      </c>
      <c r="D13" s="31" t="str">
        <f>TOTAL!D13</f>
        <v>74209/001</v>
      </c>
      <c r="E13" s="202" t="s">
        <v>16</v>
      </c>
      <c r="F13" s="94">
        <v>0</v>
      </c>
      <c r="G13" s="94">
        <f>TOTAL!G13</f>
        <v>303.89999999999998</v>
      </c>
      <c r="H13" s="86"/>
      <c r="I13" s="77"/>
      <c r="K13" s="129"/>
      <c r="L13" s="147"/>
    </row>
    <row r="14" spans="2:12" ht="14.25" x14ac:dyDescent="0.2">
      <c r="B14" s="29" t="s">
        <v>231</v>
      </c>
      <c r="C14" s="186" t="s">
        <v>8</v>
      </c>
      <c r="D14" s="31" t="str">
        <f>TOTAL!D14</f>
        <v>PLEO  25101</v>
      </c>
      <c r="E14" s="202" t="s">
        <v>18</v>
      </c>
      <c r="F14" s="94">
        <v>0</v>
      </c>
      <c r="G14" s="94">
        <f>TOTAL!G14</f>
        <v>702</v>
      </c>
      <c r="H14" s="86"/>
      <c r="I14" s="77"/>
      <c r="K14" s="129"/>
      <c r="L14" s="147"/>
    </row>
    <row r="15" spans="2:12" ht="14.25" x14ac:dyDescent="0.2">
      <c r="B15" s="29" t="s">
        <v>233</v>
      </c>
      <c r="C15" s="186" t="s">
        <v>10</v>
      </c>
      <c r="D15" s="31">
        <f>TOTAL!D15</f>
        <v>41598</v>
      </c>
      <c r="E15" s="202" t="s">
        <v>30</v>
      </c>
      <c r="F15" s="94">
        <v>0</v>
      </c>
      <c r="G15" s="94">
        <f>TOTAL!G15</f>
        <v>1320.19</v>
      </c>
      <c r="H15" s="86"/>
      <c r="I15" s="77"/>
      <c r="K15" s="129"/>
      <c r="L15" s="147"/>
    </row>
    <row r="16" spans="2:12" ht="14.25" x14ac:dyDescent="0.2">
      <c r="B16" s="29" t="s">
        <v>322</v>
      </c>
      <c r="C16" s="186" t="s">
        <v>13</v>
      </c>
      <c r="D16" s="31" t="str">
        <f>TOTAL!D16</f>
        <v>74221/001</v>
      </c>
      <c r="E16" s="202" t="s">
        <v>17</v>
      </c>
      <c r="F16" s="94">
        <v>180</v>
      </c>
      <c r="G16" s="94">
        <f>TOTAL!G16</f>
        <v>2.29</v>
      </c>
      <c r="H16" s="94"/>
      <c r="I16" s="77"/>
      <c r="K16" s="129"/>
      <c r="L16" s="147"/>
    </row>
    <row r="17" spans="2:12" ht="14.25" x14ac:dyDescent="0.2">
      <c r="B17" s="322" t="s">
        <v>323</v>
      </c>
      <c r="C17" s="325" t="s">
        <v>324</v>
      </c>
      <c r="D17" s="31" t="str">
        <f>TOTAL!D17</f>
        <v>PLEO 518903</v>
      </c>
      <c r="E17" s="202" t="s">
        <v>17</v>
      </c>
      <c r="F17" s="324">
        <f>F16</f>
        <v>180</v>
      </c>
      <c r="G17" s="94">
        <f>TOTAL!G17</f>
        <v>1.31</v>
      </c>
      <c r="H17" s="94"/>
      <c r="I17" s="77"/>
      <c r="K17" s="129"/>
      <c r="L17" s="147"/>
    </row>
    <row r="18" spans="2:12" ht="15.75" customHeight="1" thickBot="1" x14ac:dyDescent="0.3">
      <c r="B18" s="515" t="s">
        <v>19</v>
      </c>
      <c r="C18" s="516"/>
      <c r="D18" s="516"/>
      <c r="E18" s="516"/>
      <c r="F18" s="516"/>
      <c r="G18" s="516"/>
      <c r="H18" s="517"/>
      <c r="I18" s="37">
        <f>SUM(I9:I17)</f>
        <v>0</v>
      </c>
      <c r="K18" s="129"/>
      <c r="L18" s="147"/>
    </row>
    <row r="19" spans="2:12" ht="15.75" thickBot="1" x14ac:dyDescent="0.3">
      <c r="B19" s="78" t="s">
        <v>15</v>
      </c>
      <c r="C19" s="79" t="s">
        <v>120</v>
      </c>
      <c r="D19" s="79"/>
      <c r="E19" s="79"/>
      <c r="F19" s="79"/>
      <c r="G19" s="79"/>
      <c r="H19" s="79"/>
      <c r="I19" s="80"/>
      <c r="K19" s="129"/>
      <c r="L19" s="147"/>
    </row>
    <row r="20" spans="2:12" ht="15" x14ac:dyDescent="0.25">
      <c r="B20" s="69" t="s">
        <v>20</v>
      </c>
      <c r="C20" s="495" t="s">
        <v>108</v>
      </c>
      <c r="D20" s="496"/>
      <c r="E20" s="496"/>
      <c r="F20" s="496"/>
      <c r="G20" s="496"/>
      <c r="H20" s="496"/>
      <c r="I20" s="497"/>
      <c r="K20" s="129"/>
      <c r="L20" s="147"/>
    </row>
    <row r="21" spans="2:12" ht="16.5" customHeight="1" x14ac:dyDescent="0.2">
      <c r="B21" s="71" t="s">
        <v>22</v>
      </c>
      <c r="C21" s="92" t="s">
        <v>136</v>
      </c>
      <c r="D21" s="189">
        <f>TOTAL!D21</f>
        <v>78472</v>
      </c>
      <c r="E21" s="189" t="s">
        <v>16</v>
      </c>
      <c r="F21" s="94">
        <f>F32</f>
        <v>1200</v>
      </c>
      <c r="G21" s="94">
        <f>TOTAL!G21</f>
        <v>0.34</v>
      </c>
      <c r="H21" s="86"/>
      <c r="I21" s="77"/>
      <c r="K21" s="129"/>
      <c r="L21" s="147"/>
    </row>
    <row r="22" spans="2:12" ht="15" x14ac:dyDescent="0.25">
      <c r="B22" s="41" t="s">
        <v>26</v>
      </c>
      <c r="C22" s="42" t="s">
        <v>55</v>
      </c>
      <c r="D22" s="189"/>
      <c r="E22" s="107"/>
      <c r="F22" s="174"/>
      <c r="G22" s="94"/>
      <c r="H22" s="175"/>
      <c r="I22" s="178"/>
      <c r="K22" s="129"/>
      <c r="L22" s="147"/>
    </row>
    <row r="23" spans="2:12" ht="14.25" x14ac:dyDescent="0.2">
      <c r="B23" s="34" t="s">
        <v>27</v>
      </c>
      <c r="C23" s="66" t="s">
        <v>107</v>
      </c>
      <c r="D23" s="189" t="str">
        <f>TOTAL!D23</f>
        <v>74205/001</v>
      </c>
      <c r="E23" s="130" t="s">
        <v>29</v>
      </c>
      <c r="F23" s="94">
        <v>100</v>
      </c>
      <c r="G23" s="94">
        <f>TOTAL!G23</f>
        <v>1.41</v>
      </c>
      <c r="H23" s="94"/>
      <c r="I23" s="77"/>
      <c r="K23" s="5"/>
    </row>
    <row r="24" spans="2:12" ht="15.75" customHeight="1" x14ac:dyDescent="0.2">
      <c r="B24" s="59" t="s">
        <v>109</v>
      </c>
      <c r="C24" s="92" t="s">
        <v>93</v>
      </c>
      <c r="D24" s="189">
        <f>TOTAL!D24</f>
        <v>95875</v>
      </c>
      <c r="E24" s="189" t="s">
        <v>91</v>
      </c>
      <c r="F24" s="94">
        <f>ROUNDUP((((F25*0.15)+F23)*5.8),0)</f>
        <v>1624</v>
      </c>
      <c r="G24" s="94">
        <f>TOTAL!G24</f>
        <v>1.07</v>
      </c>
      <c r="H24" s="86"/>
      <c r="I24" s="77"/>
      <c r="K24" s="218"/>
    </row>
    <row r="25" spans="2:12" ht="14.25" x14ac:dyDescent="0.2">
      <c r="B25" s="34" t="s">
        <v>110</v>
      </c>
      <c r="C25" s="172" t="s">
        <v>56</v>
      </c>
      <c r="D25" s="189">
        <f>TOTAL!D25</f>
        <v>72961</v>
      </c>
      <c r="E25" s="203" t="s">
        <v>16</v>
      </c>
      <c r="F25" s="94">
        <f>F32</f>
        <v>1200</v>
      </c>
      <c r="G25" s="94">
        <f>TOTAL!G25</f>
        <v>1.22</v>
      </c>
      <c r="H25" s="169"/>
      <c r="I25" s="77"/>
      <c r="J25" s="9"/>
      <c r="K25" s="5"/>
    </row>
    <row r="26" spans="2:12" ht="14.25" x14ac:dyDescent="0.2">
      <c r="B26" s="59" t="s">
        <v>111</v>
      </c>
      <c r="C26" s="170" t="s">
        <v>163</v>
      </c>
      <c r="D26" s="189">
        <f>TOTAL!D26</f>
        <v>79482</v>
      </c>
      <c r="E26" s="130" t="s">
        <v>29</v>
      </c>
      <c r="F26" s="94">
        <v>15</v>
      </c>
      <c r="G26" s="94">
        <f>TOTAL!G26</f>
        <v>63.6</v>
      </c>
      <c r="H26" s="171"/>
      <c r="I26" s="77"/>
      <c r="J26" s="9"/>
      <c r="K26" s="5"/>
    </row>
    <row r="27" spans="2:12" ht="14.25" x14ac:dyDescent="0.2">
      <c r="B27" s="59" t="s">
        <v>112</v>
      </c>
      <c r="C27" s="170" t="s">
        <v>205</v>
      </c>
      <c r="D27" s="189" t="str">
        <f>TOTAL!D27</f>
        <v>PLEO 592047</v>
      </c>
      <c r="E27" s="130" t="s">
        <v>29</v>
      </c>
      <c r="F27" s="108">
        <v>240</v>
      </c>
      <c r="G27" s="94">
        <f>TOTAL!G27</f>
        <v>84.87</v>
      </c>
      <c r="H27" s="171"/>
      <c r="I27" s="77"/>
      <c r="J27" s="9"/>
      <c r="K27" s="5"/>
    </row>
    <row r="28" spans="2:12" ht="14.25" x14ac:dyDescent="0.2">
      <c r="B28" s="59" t="s">
        <v>165</v>
      </c>
      <c r="C28" s="226" t="s">
        <v>221</v>
      </c>
      <c r="D28" s="189">
        <f>TOTAL!D28</f>
        <v>93590</v>
      </c>
      <c r="E28" s="189" t="s">
        <v>91</v>
      </c>
      <c r="F28" s="108">
        <f>ROUNDUP((F27*72),0)</f>
        <v>17280</v>
      </c>
      <c r="G28" s="94">
        <f>TOTAL!G28</f>
        <v>0.76</v>
      </c>
      <c r="H28" s="171"/>
      <c r="I28" s="77"/>
      <c r="J28" s="9"/>
      <c r="K28" s="218"/>
    </row>
    <row r="29" spans="2:12" ht="14.25" x14ac:dyDescent="0.2">
      <c r="B29" s="59" t="s">
        <v>215</v>
      </c>
      <c r="C29" s="170" t="s">
        <v>166</v>
      </c>
      <c r="D29" s="189">
        <f>TOTAL!D29</f>
        <v>96396</v>
      </c>
      <c r="E29" s="130" t="s">
        <v>29</v>
      </c>
      <c r="F29" s="108">
        <v>0</v>
      </c>
      <c r="G29" s="94">
        <f>TOTAL!G29</f>
        <v>84.3</v>
      </c>
      <c r="H29" s="171"/>
      <c r="I29" s="77"/>
      <c r="J29" s="9"/>
      <c r="K29" s="5"/>
    </row>
    <row r="30" spans="2:12" ht="14.25" x14ac:dyDescent="0.2">
      <c r="B30" s="59" t="s">
        <v>220</v>
      </c>
      <c r="C30" s="226" t="s">
        <v>216</v>
      </c>
      <c r="D30" s="189">
        <f>TOTAL!D30</f>
        <v>83356</v>
      </c>
      <c r="E30" s="189" t="s">
        <v>91</v>
      </c>
      <c r="F30" s="174">
        <f>ROUNDUP((F29*78),0)</f>
        <v>0</v>
      </c>
      <c r="G30" s="94">
        <f>TOTAL!G30</f>
        <v>0.75</v>
      </c>
      <c r="H30" s="171"/>
      <c r="I30" s="77"/>
      <c r="J30" s="9"/>
      <c r="K30" s="218"/>
    </row>
    <row r="31" spans="2:12" s="9" customFormat="1" ht="15" x14ac:dyDescent="0.25">
      <c r="B31" s="55" t="s">
        <v>28</v>
      </c>
      <c r="C31" s="56" t="s">
        <v>57</v>
      </c>
      <c r="D31" s="189"/>
      <c r="E31" s="204"/>
      <c r="F31" s="174"/>
      <c r="G31" s="94"/>
      <c r="H31" s="61"/>
      <c r="I31" s="176"/>
      <c r="K31" s="57"/>
    </row>
    <row r="32" spans="2:12" ht="42.75" x14ac:dyDescent="0.2">
      <c r="B32" s="59" t="s">
        <v>59</v>
      </c>
      <c r="C32" s="166" t="s">
        <v>167</v>
      </c>
      <c r="D32" s="189">
        <f>TOTAL!D32</f>
        <v>92405</v>
      </c>
      <c r="E32" s="131" t="s">
        <v>16</v>
      </c>
      <c r="F32" s="108">
        <v>1200</v>
      </c>
      <c r="G32" s="94">
        <f>TOTAL!G32</f>
        <v>45.79</v>
      </c>
      <c r="H32" s="86"/>
      <c r="I32" s="77"/>
      <c r="J32" s="214"/>
      <c r="K32" s="154"/>
    </row>
    <row r="33" spans="2:11" ht="15" x14ac:dyDescent="0.25">
      <c r="B33" s="55" t="s">
        <v>113</v>
      </c>
      <c r="C33" s="56" t="s">
        <v>209</v>
      </c>
      <c r="D33" s="189"/>
      <c r="E33" s="131"/>
      <c r="F33" s="215"/>
      <c r="G33" s="94"/>
      <c r="H33" s="86"/>
      <c r="I33" s="77"/>
      <c r="J33" s="214"/>
      <c r="K33" s="154"/>
    </row>
    <row r="34" spans="2:11" ht="14.25" x14ac:dyDescent="0.2">
      <c r="B34" s="59" t="s">
        <v>114</v>
      </c>
      <c r="C34" s="225" t="s">
        <v>210</v>
      </c>
      <c r="D34" s="189">
        <f>TOTAL!D34</f>
        <v>96401</v>
      </c>
      <c r="E34" s="131" t="s">
        <v>16</v>
      </c>
      <c r="F34" s="215">
        <v>0</v>
      </c>
      <c r="G34" s="94">
        <f>TOTAL!G34</f>
        <v>4.42</v>
      </c>
      <c r="H34" s="86"/>
      <c r="I34" s="77"/>
      <c r="J34" s="214"/>
      <c r="K34" s="154"/>
    </row>
    <row r="35" spans="2:11" ht="28.5" x14ac:dyDescent="0.2">
      <c r="B35" s="59" t="s">
        <v>115</v>
      </c>
      <c r="C35" s="225" t="s">
        <v>227</v>
      </c>
      <c r="D35" s="189">
        <f>TOTAL!D35</f>
        <v>95998</v>
      </c>
      <c r="E35" s="131" t="s">
        <v>29</v>
      </c>
      <c r="F35" s="215">
        <v>0</v>
      </c>
      <c r="G35" s="94">
        <f>TOTAL!G35</f>
        <v>884.46</v>
      </c>
      <c r="H35" s="86"/>
      <c r="I35" s="77"/>
      <c r="J35" s="214"/>
      <c r="K35" s="154"/>
    </row>
    <row r="36" spans="2:11" ht="42.75" x14ac:dyDescent="0.2">
      <c r="B36" s="59" t="s">
        <v>207</v>
      </c>
      <c r="C36" s="225" t="s">
        <v>226</v>
      </c>
      <c r="D36" s="189">
        <f>TOTAL!D36</f>
        <v>95990</v>
      </c>
      <c r="E36" s="242" t="s">
        <v>29</v>
      </c>
      <c r="F36" s="215">
        <v>0</v>
      </c>
      <c r="G36" s="94">
        <f>TOTAL!G36</f>
        <v>993.12</v>
      </c>
      <c r="H36" s="86"/>
      <c r="I36" s="77"/>
      <c r="J36" s="214"/>
      <c r="K36" s="154"/>
    </row>
    <row r="37" spans="2:11" ht="14.25" x14ac:dyDescent="0.2">
      <c r="B37" s="59" t="s">
        <v>225</v>
      </c>
      <c r="C37" s="225" t="s">
        <v>188</v>
      </c>
      <c r="D37" s="189">
        <f>TOTAL!D37</f>
        <v>93590</v>
      </c>
      <c r="E37" s="68" t="s">
        <v>91</v>
      </c>
      <c r="F37" s="215">
        <f>ROUNDUP((F36*78),0)</f>
        <v>0</v>
      </c>
      <c r="G37" s="94">
        <f>TOTAL!G37</f>
        <v>0.76</v>
      </c>
      <c r="H37" s="86"/>
      <c r="I37" s="77"/>
      <c r="J37" s="214"/>
      <c r="K37" s="218"/>
    </row>
    <row r="38" spans="2:11" ht="15" x14ac:dyDescent="0.25">
      <c r="B38" s="43" t="s">
        <v>155</v>
      </c>
      <c r="C38" s="38" t="s">
        <v>58</v>
      </c>
      <c r="D38" s="189"/>
      <c r="E38" s="155"/>
      <c r="F38" s="215"/>
      <c r="G38" s="94"/>
      <c r="H38" s="39"/>
      <c r="I38" s="176"/>
      <c r="K38" s="5"/>
    </row>
    <row r="39" spans="2:11" ht="27.75" customHeight="1" x14ac:dyDescent="0.2">
      <c r="B39" s="59" t="s">
        <v>157</v>
      </c>
      <c r="C39" s="65" t="s">
        <v>168</v>
      </c>
      <c r="D39" s="189">
        <f>TOTAL!D39</f>
        <v>94273</v>
      </c>
      <c r="E39" s="131" t="s">
        <v>17</v>
      </c>
      <c r="F39" s="94">
        <v>365</v>
      </c>
      <c r="G39" s="94">
        <f>TOTAL!G39</f>
        <v>34.659999999999997</v>
      </c>
      <c r="H39" s="86"/>
      <c r="I39" s="77"/>
      <c r="K39" s="5"/>
    </row>
    <row r="40" spans="2:11" ht="27.75" customHeight="1" x14ac:dyDescent="0.2">
      <c r="B40" s="59" t="s">
        <v>158</v>
      </c>
      <c r="C40" s="65" t="s">
        <v>219</v>
      </c>
      <c r="D40" s="189">
        <f>TOTAL!D40</f>
        <v>94275</v>
      </c>
      <c r="E40" s="131" t="s">
        <v>17</v>
      </c>
      <c r="F40" s="94">
        <v>0</v>
      </c>
      <c r="G40" s="94">
        <f>TOTAL!G40</f>
        <v>33.17</v>
      </c>
      <c r="H40" s="86"/>
      <c r="I40" s="77"/>
      <c r="K40" s="5"/>
    </row>
    <row r="41" spans="2:11" ht="28.5" x14ac:dyDescent="0.2">
      <c r="B41" s="59" t="s">
        <v>159</v>
      </c>
      <c r="C41" s="65" t="s">
        <v>105</v>
      </c>
      <c r="D41" s="189" t="str">
        <f>TOTAL!D41</f>
        <v>PLEO 000321</v>
      </c>
      <c r="E41" s="60" t="s">
        <v>17</v>
      </c>
      <c r="F41" s="94">
        <f>F39+F40</f>
        <v>365</v>
      </c>
      <c r="G41" s="94">
        <f>TOTAL!G41</f>
        <v>5.0199999999999996</v>
      </c>
      <c r="H41" s="86"/>
      <c r="I41" s="77"/>
      <c r="K41" s="5"/>
    </row>
    <row r="42" spans="2:11" ht="15" x14ac:dyDescent="0.25">
      <c r="B42" s="43" t="s">
        <v>211</v>
      </c>
      <c r="C42" s="38" t="s">
        <v>156</v>
      </c>
      <c r="D42" s="189"/>
      <c r="E42" s="207"/>
      <c r="F42" s="215"/>
      <c r="G42" s="94"/>
      <c r="H42" s="197"/>
      <c r="I42" s="198"/>
      <c r="K42" s="5"/>
    </row>
    <row r="43" spans="2:11" ht="14.25" x14ac:dyDescent="0.2">
      <c r="B43" s="44" t="s">
        <v>212</v>
      </c>
      <c r="C43" s="194" t="s">
        <v>56</v>
      </c>
      <c r="D43" s="189">
        <f>TOTAL!D43</f>
        <v>72961</v>
      </c>
      <c r="E43" s="195" t="s">
        <v>16</v>
      </c>
      <c r="F43" s="94">
        <v>0</v>
      </c>
      <c r="G43" s="94">
        <f>TOTAL!G43</f>
        <v>1.22</v>
      </c>
      <c r="H43" s="196"/>
      <c r="I43" s="33"/>
      <c r="K43" s="5"/>
    </row>
    <row r="44" spans="2:11" ht="14.25" x14ac:dyDescent="0.2">
      <c r="B44" s="44" t="s">
        <v>213</v>
      </c>
      <c r="C44" s="186" t="s">
        <v>170</v>
      </c>
      <c r="D44" s="189">
        <f>TOTAL!D44</f>
        <v>83668</v>
      </c>
      <c r="E44" s="187" t="s">
        <v>29</v>
      </c>
      <c r="F44" s="94">
        <v>0</v>
      </c>
      <c r="G44" s="94">
        <f>TOTAL!G44</f>
        <v>85.89</v>
      </c>
      <c r="H44" s="36"/>
      <c r="I44" s="184"/>
      <c r="K44" s="5"/>
    </row>
    <row r="45" spans="2:11" ht="28.5" x14ac:dyDescent="0.2">
      <c r="B45" s="181" t="s">
        <v>214</v>
      </c>
      <c r="C45" s="221" t="s">
        <v>194</v>
      </c>
      <c r="D45" s="189">
        <f>TOTAL!D45</f>
        <v>68333</v>
      </c>
      <c r="E45" s="222" t="s">
        <v>16</v>
      </c>
      <c r="F45" s="168">
        <v>0</v>
      </c>
      <c r="G45" s="168">
        <f>TOTAL!G45</f>
        <v>42.69</v>
      </c>
      <c r="H45" s="223"/>
      <c r="I45" s="224"/>
      <c r="K45" s="5"/>
    </row>
    <row r="46" spans="2:11" ht="15" x14ac:dyDescent="0.2">
      <c r="B46" s="278" t="s">
        <v>273</v>
      </c>
      <c r="C46" s="277" t="s">
        <v>272</v>
      </c>
      <c r="D46" s="189"/>
      <c r="E46" s="188"/>
      <c r="F46" s="108"/>
      <c r="G46" s="108"/>
      <c r="H46" s="223"/>
      <c r="I46" s="224"/>
      <c r="K46" s="5"/>
    </row>
    <row r="47" spans="2:11" ht="28.5" x14ac:dyDescent="0.2">
      <c r="B47" s="303" t="s">
        <v>275</v>
      </c>
      <c r="C47" s="166" t="s">
        <v>274</v>
      </c>
      <c r="D47" s="189" t="str">
        <f>TOTAL!D47</f>
        <v>PLEO 592046</v>
      </c>
      <c r="E47" s="188" t="s">
        <v>16</v>
      </c>
      <c r="F47" s="108">
        <v>0</v>
      </c>
      <c r="G47" s="108">
        <f>TOTAL!G47</f>
        <v>171.72</v>
      </c>
      <c r="H47" s="223"/>
      <c r="I47" s="224"/>
      <c r="K47" s="5"/>
    </row>
    <row r="48" spans="2:11" ht="15" thickBot="1" x14ac:dyDescent="0.25">
      <c r="B48" s="304" t="s">
        <v>290</v>
      </c>
      <c r="C48" s="305" t="s">
        <v>291</v>
      </c>
      <c r="D48" s="189" t="str">
        <f>TOTAL!D48</f>
        <v>PLEO 22142+522140</v>
      </c>
      <c r="E48" s="306" t="s">
        <v>17</v>
      </c>
      <c r="F48" s="297">
        <v>0</v>
      </c>
      <c r="G48" s="168">
        <f>TOTAL!G48</f>
        <v>9.0299999999999994</v>
      </c>
      <c r="H48" s="223"/>
      <c r="I48" s="224"/>
      <c r="K48" s="5"/>
    </row>
    <row r="49" spans="2:11" ht="15.75" thickBot="1" x14ac:dyDescent="0.3">
      <c r="B49" s="501" t="s">
        <v>60</v>
      </c>
      <c r="C49" s="502"/>
      <c r="D49" s="502"/>
      <c r="E49" s="502"/>
      <c r="F49" s="502"/>
      <c r="G49" s="502"/>
      <c r="H49" s="503"/>
      <c r="I49" s="302">
        <f>SUM(I21:I48)</f>
        <v>0</v>
      </c>
      <c r="J49" s="6"/>
      <c r="K49" s="5"/>
    </row>
    <row r="50" spans="2:11" ht="15.75" thickBot="1" x14ac:dyDescent="0.3">
      <c r="B50" s="78" t="s">
        <v>31</v>
      </c>
      <c r="C50" s="79" t="s">
        <v>61</v>
      </c>
      <c r="D50" s="79"/>
      <c r="E50" s="79"/>
      <c r="F50" s="79"/>
      <c r="G50" s="79"/>
      <c r="H50" s="79"/>
      <c r="I50" s="80"/>
      <c r="K50" s="5"/>
    </row>
    <row r="51" spans="2:11" ht="15" x14ac:dyDescent="0.25">
      <c r="B51" s="69" t="s">
        <v>32</v>
      </c>
      <c r="C51" s="495" t="s">
        <v>116</v>
      </c>
      <c r="D51" s="496"/>
      <c r="E51" s="496"/>
      <c r="F51" s="496"/>
      <c r="G51" s="496"/>
      <c r="H51" s="496"/>
      <c r="I51" s="497"/>
      <c r="K51" s="5"/>
    </row>
    <row r="52" spans="2:11" ht="14.25" x14ac:dyDescent="0.2">
      <c r="B52" s="70" t="s">
        <v>62</v>
      </c>
      <c r="C52" s="84" t="s">
        <v>117</v>
      </c>
      <c r="D52" s="146">
        <f>TOTAL!D52</f>
        <v>85323</v>
      </c>
      <c r="E52" s="130" t="s">
        <v>17</v>
      </c>
      <c r="F52" s="94">
        <f>F86</f>
        <v>193</v>
      </c>
      <c r="G52" s="94">
        <f>TOTAL!G52</f>
        <v>1.88</v>
      </c>
      <c r="H52" s="86"/>
      <c r="I52" s="77"/>
      <c r="K52" s="5"/>
    </row>
    <row r="53" spans="2:11" ht="15" x14ac:dyDescent="0.25">
      <c r="B53" s="41" t="s">
        <v>33</v>
      </c>
      <c r="C53" s="42" t="s">
        <v>21</v>
      </c>
      <c r="D53" s="146"/>
      <c r="E53" s="155"/>
      <c r="F53" s="215"/>
      <c r="G53" s="94"/>
      <c r="H53" s="177"/>
      <c r="I53" s="176"/>
      <c r="K53" s="5"/>
    </row>
    <row r="54" spans="2:11" ht="14.25" x14ac:dyDescent="0.2">
      <c r="B54" s="34" t="s">
        <v>64</v>
      </c>
      <c r="C54" s="84" t="s">
        <v>23</v>
      </c>
      <c r="D54" s="146">
        <f>TOTAL!D54</f>
        <v>90085</v>
      </c>
      <c r="E54" s="130" t="s">
        <v>29</v>
      </c>
      <c r="F54" s="94">
        <v>440</v>
      </c>
      <c r="G54" s="94">
        <f>TOTAL!G54</f>
        <v>7.09</v>
      </c>
      <c r="H54" s="86"/>
      <c r="I54" s="77"/>
      <c r="K54" s="5"/>
    </row>
    <row r="55" spans="2:11" ht="15" x14ac:dyDescent="0.25">
      <c r="B55" s="43" t="s">
        <v>65</v>
      </c>
      <c r="C55" s="38" t="s">
        <v>63</v>
      </c>
      <c r="D55" s="146"/>
      <c r="E55" s="155"/>
      <c r="F55" s="174"/>
      <c r="G55" s="94"/>
      <c r="H55" s="177"/>
      <c r="I55" s="176"/>
      <c r="K55" s="5"/>
    </row>
    <row r="56" spans="2:11" ht="14.25" x14ac:dyDescent="0.2">
      <c r="B56" s="34" t="s">
        <v>67</v>
      </c>
      <c r="C56" s="84" t="s">
        <v>24</v>
      </c>
      <c r="D56" s="146" t="str">
        <f>TOTAL!D56</f>
        <v>73877/002</v>
      </c>
      <c r="E56" s="208" t="s">
        <v>16</v>
      </c>
      <c r="F56" s="94">
        <v>0</v>
      </c>
      <c r="G56" s="94">
        <f>TOTAL!G56</f>
        <v>36.85</v>
      </c>
      <c r="H56" s="86"/>
      <c r="I56" s="77"/>
      <c r="K56" s="5"/>
    </row>
    <row r="57" spans="2:11" ht="15" x14ac:dyDescent="0.25">
      <c r="B57" s="43" t="s">
        <v>68</v>
      </c>
      <c r="C57" s="38" t="s">
        <v>66</v>
      </c>
      <c r="D57" s="146"/>
      <c r="E57" s="155"/>
      <c r="F57" s="174"/>
      <c r="G57" s="94"/>
      <c r="H57" s="175"/>
      <c r="I57" s="176"/>
      <c r="K57" s="5"/>
    </row>
    <row r="58" spans="2:11" ht="14.25" x14ac:dyDescent="0.2">
      <c r="B58" s="34" t="s">
        <v>70</v>
      </c>
      <c r="C58" s="84" t="s">
        <v>25</v>
      </c>
      <c r="D58" s="146">
        <f>TOTAL!D58</f>
        <v>93379</v>
      </c>
      <c r="E58" s="130" t="s">
        <v>29</v>
      </c>
      <c r="F58" s="94">
        <f>ROUNDUP((F54-(F63*0.41+F64*0.41+F65*0.65+F66*0.65+F67*1+F68*1.58+F69*1.69)),0)</f>
        <v>324</v>
      </c>
      <c r="G58" s="94">
        <f>TOTAL!G58</f>
        <v>12.77</v>
      </c>
      <c r="H58" s="86"/>
      <c r="I58" s="77"/>
      <c r="K58" s="5"/>
    </row>
    <row r="59" spans="2:11" ht="28.5" x14ac:dyDescent="0.2">
      <c r="B59" s="59" t="s">
        <v>118</v>
      </c>
      <c r="C59" s="92" t="s">
        <v>171</v>
      </c>
      <c r="D59" s="146">
        <f>TOTAL!D59</f>
        <v>79482</v>
      </c>
      <c r="E59" s="189" t="s">
        <v>29</v>
      </c>
      <c r="F59" s="94">
        <f>ROUNDUP((F58*0.5),0)</f>
        <v>162</v>
      </c>
      <c r="G59" s="94">
        <f>TOTAL!G59</f>
        <v>63.6</v>
      </c>
      <c r="H59" s="86"/>
      <c r="I59" s="77"/>
      <c r="K59" s="5"/>
    </row>
    <row r="60" spans="2:11" ht="15" x14ac:dyDescent="0.25">
      <c r="B60" s="43" t="s">
        <v>71</v>
      </c>
      <c r="C60" s="38" t="s">
        <v>69</v>
      </c>
      <c r="D60" s="146"/>
      <c r="E60" s="155"/>
      <c r="F60" s="174"/>
      <c r="G60" s="94"/>
      <c r="H60" s="177"/>
      <c r="I60" s="176"/>
      <c r="K60" s="5"/>
    </row>
    <row r="61" spans="2:11" ht="16.5" customHeight="1" x14ac:dyDescent="0.2">
      <c r="B61" s="59" t="s">
        <v>72</v>
      </c>
      <c r="C61" s="92" t="s">
        <v>93</v>
      </c>
      <c r="D61" s="146">
        <f>TOTAL!D61</f>
        <v>95875</v>
      </c>
      <c r="E61" s="189" t="s">
        <v>91</v>
      </c>
      <c r="F61" s="94">
        <f>ROUNDUP(((F54-F58)*5.8),0)</f>
        <v>673</v>
      </c>
      <c r="G61" s="94">
        <f>TOTAL!G61</f>
        <v>1.07</v>
      </c>
      <c r="H61" s="86"/>
      <c r="I61" s="77"/>
      <c r="K61" s="218"/>
    </row>
    <row r="62" spans="2:11" ht="15" x14ac:dyDescent="0.25">
      <c r="B62" s="43" t="s">
        <v>73</v>
      </c>
      <c r="C62" s="38" t="s">
        <v>74</v>
      </c>
      <c r="D62" s="146"/>
      <c r="E62" s="155"/>
      <c r="F62" s="215"/>
      <c r="G62" s="94"/>
      <c r="H62" s="175"/>
      <c r="I62" s="178"/>
      <c r="K62" s="5"/>
    </row>
    <row r="63" spans="2:11" ht="15" x14ac:dyDescent="0.2">
      <c r="B63" s="34" t="s">
        <v>75</v>
      </c>
      <c r="C63" s="84" t="s">
        <v>140</v>
      </c>
      <c r="D63" s="146" t="str">
        <f>TOTAL!D63</f>
        <v>92852+INS13159</v>
      </c>
      <c r="E63" s="130" t="s">
        <v>17</v>
      </c>
      <c r="F63" s="94">
        <v>0</v>
      </c>
      <c r="G63" s="94">
        <f>TOTAL!G63</f>
        <v>78.22</v>
      </c>
      <c r="H63" s="86"/>
      <c r="I63" s="77"/>
      <c r="K63" s="5"/>
    </row>
    <row r="64" spans="2:11" ht="15" x14ac:dyDescent="0.2">
      <c r="B64" s="34" t="s">
        <v>76</v>
      </c>
      <c r="C64" s="84" t="s">
        <v>97</v>
      </c>
      <c r="D64" s="146">
        <f>TOTAL!D64</f>
        <v>92835</v>
      </c>
      <c r="E64" s="130" t="s">
        <v>17</v>
      </c>
      <c r="F64" s="94">
        <v>38</v>
      </c>
      <c r="G64" s="94">
        <f>TOTAL!G64</f>
        <v>164.96</v>
      </c>
      <c r="H64" s="86"/>
      <c r="I64" s="77"/>
      <c r="K64" s="5"/>
    </row>
    <row r="65" spans="2:11" ht="15" x14ac:dyDescent="0.2">
      <c r="B65" s="34" t="s">
        <v>123</v>
      </c>
      <c r="C65" s="84" t="s">
        <v>121</v>
      </c>
      <c r="D65" s="146" t="str">
        <f>TOTAL!D65</f>
        <v>92856+INS13173</v>
      </c>
      <c r="E65" s="130" t="s">
        <v>17</v>
      </c>
      <c r="F65" s="94">
        <v>142</v>
      </c>
      <c r="G65" s="94">
        <f>TOTAL!G65</f>
        <v>138.88</v>
      </c>
      <c r="H65" s="86"/>
      <c r="I65" s="77"/>
      <c r="K65" s="164"/>
    </row>
    <row r="66" spans="2:11" ht="15" x14ac:dyDescent="0.2">
      <c r="B66" s="34" t="s">
        <v>139</v>
      </c>
      <c r="C66" s="84" t="s">
        <v>98</v>
      </c>
      <c r="D66" s="146">
        <f>TOTAL!D66</f>
        <v>92839</v>
      </c>
      <c r="E66" s="130" t="s">
        <v>17</v>
      </c>
      <c r="F66" s="94">
        <v>13</v>
      </c>
      <c r="G66" s="94">
        <f>TOTAL!G66</f>
        <v>274.54000000000002</v>
      </c>
      <c r="H66" s="86"/>
      <c r="I66" s="77"/>
      <c r="K66" s="164"/>
    </row>
    <row r="67" spans="2:11" ht="15" x14ac:dyDescent="0.2">
      <c r="B67" s="34" t="s">
        <v>174</v>
      </c>
      <c r="C67" s="84" t="s">
        <v>177</v>
      </c>
      <c r="D67" s="146" t="str">
        <f>TOTAL!D67</f>
        <v>92860+INS7773</v>
      </c>
      <c r="E67" s="130" t="s">
        <v>17</v>
      </c>
      <c r="F67" s="108">
        <v>0</v>
      </c>
      <c r="G67" s="94">
        <f>TOTAL!G67</f>
        <v>340.51</v>
      </c>
      <c r="H67" s="86"/>
      <c r="I67" s="77"/>
      <c r="K67" s="164"/>
    </row>
    <row r="68" spans="2:11" ht="15" x14ac:dyDescent="0.2">
      <c r="B68" s="34" t="s">
        <v>175</v>
      </c>
      <c r="C68" s="84" t="s">
        <v>178</v>
      </c>
      <c r="D68" s="146">
        <f>TOTAL!D68</f>
        <v>92847</v>
      </c>
      <c r="E68" s="130" t="s">
        <v>17</v>
      </c>
      <c r="F68" s="108">
        <v>0</v>
      </c>
      <c r="G68" s="94">
        <f>TOTAL!G68</f>
        <v>553.1</v>
      </c>
      <c r="H68" s="86"/>
      <c r="I68" s="77"/>
      <c r="K68" s="164"/>
    </row>
    <row r="69" spans="2:11" ht="14.25" x14ac:dyDescent="0.2">
      <c r="B69" s="34" t="s">
        <v>176</v>
      </c>
      <c r="C69" s="84" t="s">
        <v>179</v>
      </c>
      <c r="D69" s="146" t="str">
        <f>TOTAL!D69</f>
        <v>PLEO 305</v>
      </c>
      <c r="E69" s="130" t="s">
        <v>17</v>
      </c>
      <c r="F69" s="108">
        <v>0</v>
      </c>
      <c r="G69" s="94">
        <f>TOTAL!G69</f>
        <v>1733.16</v>
      </c>
      <c r="H69" s="86"/>
      <c r="I69" s="77"/>
      <c r="K69" s="164"/>
    </row>
    <row r="70" spans="2:11" ht="15" x14ac:dyDescent="0.25">
      <c r="B70" s="43" t="s">
        <v>77</v>
      </c>
      <c r="C70" s="38" t="s">
        <v>144</v>
      </c>
      <c r="D70" s="146"/>
      <c r="E70" s="155"/>
      <c r="F70" s="174"/>
      <c r="G70" s="94"/>
      <c r="H70" s="175"/>
      <c r="I70" s="178"/>
      <c r="K70" s="5"/>
    </row>
    <row r="71" spans="2:11" ht="14.25" x14ac:dyDescent="0.2">
      <c r="B71" s="34" t="s">
        <v>78</v>
      </c>
      <c r="C71" s="84" t="s">
        <v>145</v>
      </c>
      <c r="D71" s="146" t="str">
        <f>TOTAL!D71</f>
        <v>PLEO 340</v>
      </c>
      <c r="E71" s="130" t="s">
        <v>30</v>
      </c>
      <c r="F71" s="94">
        <v>5</v>
      </c>
      <c r="G71" s="94">
        <f>TOTAL!G71</f>
        <v>1389.87</v>
      </c>
      <c r="H71" s="86"/>
      <c r="I71" s="77"/>
      <c r="K71" s="5"/>
    </row>
    <row r="72" spans="2:11" ht="14.25" x14ac:dyDescent="0.2">
      <c r="B72" s="34" t="s">
        <v>79</v>
      </c>
      <c r="C72" s="84" t="s">
        <v>146</v>
      </c>
      <c r="D72" s="146" t="str">
        <f>TOTAL!D72</f>
        <v>PLEO 341</v>
      </c>
      <c r="E72" s="130" t="s">
        <v>30</v>
      </c>
      <c r="F72" s="94">
        <v>5</v>
      </c>
      <c r="G72" s="94">
        <f>TOTAL!G72</f>
        <v>1822.45</v>
      </c>
      <c r="H72" s="86"/>
      <c r="I72" s="77"/>
      <c r="K72" s="5"/>
    </row>
    <row r="73" spans="2:11" ht="14.25" x14ac:dyDescent="0.2">
      <c r="B73" s="34" t="s">
        <v>80</v>
      </c>
      <c r="C73" s="84" t="s">
        <v>182</v>
      </c>
      <c r="D73" s="146" t="str">
        <f>TOTAL!D73</f>
        <v>PLEO 328</v>
      </c>
      <c r="E73" s="130" t="s">
        <v>30</v>
      </c>
      <c r="F73" s="94">
        <v>0</v>
      </c>
      <c r="G73" s="94">
        <f>TOTAL!G73</f>
        <v>3751.02</v>
      </c>
      <c r="H73" s="86"/>
      <c r="I73" s="77"/>
      <c r="K73" s="5"/>
    </row>
    <row r="74" spans="2:11" ht="14.25" x14ac:dyDescent="0.2">
      <c r="B74" s="34" t="s">
        <v>81</v>
      </c>
      <c r="C74" s="84" t="s">
        <v>236</v>
      </c>
      <c r="D74" s="146" t="str">
        <f>TOTAL!D74</f>
        <v>PLEO 329</v>
      </c>
      <c r="E74" s="130" t="s">
        <v>30</v>
      </c>
      <c r="F74" s="94">
        <v>0</v>
      </c>
      <c r="G74" s="94">
        <f>TOTAL!G74</f>
        <v>4292.42</v>
      </c>
      <c r="H74" s="86"/>
      <c r="I74" s="77"/>
      <c r="K74" s="5"/>
    </row>
    <row r="75" spans="2:11" ht="14.25" x14ac:dyDescent="0.2">
      <c r="B75" s="34" t="s">
        <v>141</v>
      </c>
      <c r="C75" s="84" t="s">
        <v>208</v>
      </c>
      <c r="D75" s="146" t="str">
        <f>TOTAL!D75</f>
        <v>PLEO 323</v>
      </c>
      <c r="E75" s="130" t="s">
        <v>30</v>
      </c>
      <c r="F75" s="94">
        <v>0</v>
      </c>
      <c r="G75" s="94">
        <f>TOTAL!G75</f>
        <v>5152.4399999999996</v>
      </c>
      <c r="H75" s="86"/>
      <c r="I75" s="77"/>
      <c r="K75" s="5"/>
    </row>
    <row r="76" spans="2:11" ht="14.25" x14ac:dyDescent="0.2">
      <c r="B76" s="210" t="s">
        <v>142</v>
      </c>
      <c r="C76" s="186" t="s">
        <v>206</v>
      </c>
      <c r="D76" s="146" t="str">
        <f>TOTAL!D76</f>
        <v>PLEO 308</v>
      </c>
      <c r="E76" s="85" t="s">
        <v>30</v>
      </c>
      <c r="F76" s="94">
        <v>0</v>
      </c>
      <c r="G76" s="94">
        <f>TOTAL!G76</f>
        <v>4144.2</v>
      </c>
      <c r="H76" s="86"/>
      <c r="I76" s="77"/>
      <c r="K76" s="5"/>
    </row>
    <row r="77" spans="2:11" ht="14.25" x14ac:dyDescent="0.2">
      <c r="B77" s="210" t="s">
        <v>143</v>
      </c>
      <c r="C77" s="186" t="s">
        <v>235</v>
      </c>
      <c r="D77" s="146" t="str">
        <f>TOTAL!D77</f>
        <v>PLEO 309</v>
      </c>
      <c r="E77" s="85" t="s">
        <v>30</v>
      </c>
      <c r="F77" s="94">
        <v>0</v>
      </c>
      <c r="G77" s="94">
        <f>TOTAL!G77</f>
        <v>9191.25</v>
      </c>
      <c r="H77" s="86"/>
      <c r="I77" s="77"/>
      <c r="K77" s="5"/>
    </row>
    <row r="78" spans="2:11" ht="15" x14ac:dyDescent="0.2">
      <c r="B78" s="210" t="s">
        <v>185</v>
      </c>
      <c r="C78" s="84" t="s">
        <v>280</v>
      </c>
      <c r="D78" s="146" t="str">
        <f>TOTAL!D78</f>
        <v>PLEO 302</v>
      </c>
      <c r="E78" s="85" t="s">
        <v>30</v>
      </c>
      <c r="F78" s="94">
        <v>0</v>
      </c>
      <c r="G78" s="94">
        <f>TOTAL!G78</f>
        <v>1413.36</v>
      </c>
      <c r="H78" s="86"/>
      <c r="I78" s="77"/>
      <c r="K78" s="5"/>
    </row>
    <row r="79" spans="2:11" ht="15" x14ac:dyDescent="0.2">
      <c r="B79" s="210" t="s">
        <v>234</v>
      </c>
      <c r="C79" s="84" t="s">
        <v>183</v>
      </c>
      <c r="D79" s="146" t="str">
        <f>TOTAL!D79</f>
        <v>PLEO 298</v>
      </c>
      <c r="E79" s="130" t="s">
        <v>30</v>
      </c>
      <c r="F79" s="216">
        <v>0</v>
      </c>
      <c r="G79" s="94">
        <f>TOTAL!G79</f>
        <v>2295.85</v>
      </c>
      <c r="H79" s="86"/>
      <c r="I79" s="77"/>
      <c r="K79" s="5"/>
    </row>
    <row r="80" spans="2:11" ht="14.25" x14ac:dyDescent="0.2">
      <c r="B80" s="210" t="s">
        <v>340</v>
      </c>
      <c r="C80" s="84" t="s">
        <v>341</v>
      </c>
      <c r="D80" s="146" t="str">
        <f>TOTAL!D80</f>
        <v>PLEO 312</v>
      </c>
      <c r="E80" s="130" t="s">
        <v>30</v>
      </c>
      <c r="F80" s="217">
        <v>0</v>
      </c>
      <c r="G80" s="94">
        <f>TOTAL!G80</f>
        <v>3670.78</v>
      </c>
      <c r="H80" s="86"/>
      <c r="I80" s="77"/>
      <c r="K80" s="5"/>
    </row>
    <row r="81" spans="2:11" ht="15" x14ac:dyDescent="0.25">
      <c r="B81" s="43" t="s">
        <v>82</v>
      </c>
      <c r="C81" s="38" t="s">
        <v>197</v>
      </c>
      <c r="D81" s="146"/>
      <c r="E81" s="205"/>
      <c r="F81" s="217"/>
      <c r="G81" s="94"/>
      <c r="H81" s="175"/>
      <c r="I81" s="176"/>
      <c r="K81" s="5"/>
    </row>
    <row r="82" spans="2:11" ht="14.25" x14ac:dyDescent="0.2">
      <c r="B82" s="34" t="s">
        <v>84</v>
      </c>
      <c r="C82" s="110" t="s">
        <v>198</v>
      </c>
      <c r="D82" s="146" t="str">
        <f>TOTAL!D82</f>
        <v>73817/001</v>
      </c>
      <c r="E82" s="130" t="s">
        <v>29</v>
      </c>
      <c r="F82" s="216">
        <v>10</v>
      </c>
      <c r="G82" s="94">
        <f>TOTAL!G82</f>
        <v>69.540000000000006</v>
      </c>
      <c r="H82" s="86"/>
      <c r="I82" s="77"/>
      <c r="K82" s="5"/>
    </row>
    <row r="83" spans="2:11" ht="14.25" x14ac:dyDescent="0.2">
      <c r="B83" s="34" t="s">
        <v>94</v>
      </c>
      <c r="C83" s="235" t="s">
        <v>218</v>
      </c>
      <c r="D83" s="146">
        <f>TOTAL!D83</f>
        <v>83356</v>
      </c>
      <c r="E83" s="68" t="s">
        <v>91</v>
      </c>
      <c r="F83" s="217">
        <f>ROUNDUP((F82*78),0)</f>
        <v>780</v>
      </c>
      <c r="G83" s="94">
        <f>TOTAL!G83</f>
        <v>0.75</v>
      </c>
      <c r="H83" s="86"/>
      <c r="I83" s="77"/>
      <c r="K83" s="218"/>
    </row>
    <row r="84" spans="2:11" ht="15" x14ac:dyDescent="0.25">
      <c r="B84" s="43" t="s">
        <v>189</v>
      </c>
      <c r="C84" s="38" t="s">
        <v>83</v>
      </c>
      <c r="D84" s="146"/>
      <c r="E84" s="155"/>
      <c r="F84" s="174"/>
      <c r="G84" s="94"/>
      <c r="H84" s="175"/>
      <c r="I84" s="176"/>
      <c r="K84" s="5"/>
    </row>
    <row r="85" spans="2:11" ht="14.25" x14ac:dyDescent="0.2">
      <c r="B85" s="34" t="s">
        <v>190</v>
      </c>
      <c r="C85" s="110" t="s">
        <v>90</v>
      </c>
      <c r="D85" s="146" t="str">
        <f>TOTAL!D85</f>
        <v>PLEO 000290</v>
      </c>
      <c r="E85" s="67" t="s">
        <v>2</v>
      </c>
      <c r="F85" s="94">
        <f>SUM(F71:F80)</f>
        <v>10</v>
      </c>
      <c r="G85" s="94">
        <f>TOTAL!G85</f>
        <v>269.89</v>
      </c>
      <c r="H85" s="86"/>
      <c r="I85" s="77"/>
      <c r="K85" s="5"/>
    </row>
    <row r="86" spans="2:11" ht="14.25" x14ac:dyDescent="0.2">
      <c r="B86" s="34" t="s">
        <v>191</v>
      </c>
      <c r="C86" s="111" t="s">
        <v>87</v>
      </c>
      <c r="D86" s="146" t="str">
        <f>TOTAL!D86</f>
        <v>PLEO 000289</v>
      </c>
      <c r="E86" s="68" t="s">
        <v>17</v>
      </c>
      <c r="F86" s="94">
        <f>SUM(F63:F69)</f>
        <v>193</v>
      </c>
      <c r="G86" s="94">
        <f>TOTAL!G86</f>
        <v>31.75</v>
      </c>
      <c r="H86" s="86"/>
      <c r="I86" s="77"/>
      <c r="K86" s="5"/>
    </row>
    <row r="87" spans="2:11" ht="15" customHeight="1" thickBot="1" x14ac:dyDescent="0.3">
      <c r="B87" s="492" t="s">
        <v>85</v>
      </c>
      <c r="C87" s="493"/>
      <c r="D87" s="509"/>
      <c r="E87" s="493"/>
      <c r="F87" s="493"/>
      <c r="G87" s="493"/>
      <c r="H87" s="494"/>
      <c r="I87" s="72">
        <f>SUM(I52:I86)</f>
        <v>0</v>
      </c>
      <c r="K87" s="5"/>
    </row>
    <row r="88" spans="2:11" ht="15" customHeight="1" thickBot="1" x14ac:dyDescent="0.3">
      <c r="B88" s="179" t="s">
        <v>99</v>
      </c>
      <c r="C88" s="180" t="s">
        <v>147</v>
      </c>
      <c r="D88" s="81"/>
      <c r="E88" s="81"/>
      <c r="F88" s="81"/>
      <c r="G88" s="81"/>
      <c r="H88" s="81"/>
      <c r="I88" s="82"/>
      <c r="K88" s="5"/>
    </row>
    <row r="89" spans="2:11" ht="15" customHeight="1" x14ac:dyDescent="0.2">
      <c r="B89" s="182" t="s">
        <v>100</v>
      </c>
      <c r="C89" s="201" t="s">
        <v>161</v>
      </c>
      <c r="D89" s="187">
        <f>TOTAL!D89</f>
        <v>78472</v>
      </c>
      <c r="E89" s="211" t="s">
        <v>16</v>
      </c>
      <c r="F89" s="192">
        <f>F92</f>
        <v>395</v>
      </c>
      <c r="G89" s="296">
        <f>TOTAL!G89</f>
        <v>0.34</v>
      </c>
      <c r="H89" s="192"/>
      <c r="I89" s="183"/>
      <c r="K89" s="5"/>
    </row>
    <row r="90" spans="2:11" ht="15" customHeight="1" x14ac:dyDescent="0.2">
      <c r="B90" s="44" t="s">
        <v>148</v>
      </c>
      <c r="C90" s="194" t="s">
        <v>56</v>
      </c>
      <c r="D90" s="188">
        <f>TOTAL!D90</f>
        <v>72961</v>
      </c>
      <c r="E90" s="195" t="s">
        <v>16</v>
      </c>
      <c r="F90" s="288">
        <f>F92</f>
        <v>395</v>
      </c>
      <c r="G90" s="108">
        <f>TOTAL!G90</f>
        <v>1.22</v>
      </c>
      <c r="H90" s="196"/>
      <c r="I90" s="33"/>
      <c r="K90" s="5"/>
    </row>
    <row r="91" spans="2:11" ht="15" customHeight="1" x14ac:dyDescent="0.2">
      <c r="B91" s="44" t="s">
        <v>149</v>
      </c>
      <c r="C91" s="186" t="s">
        <v>192</v>
      </c>
      <c r="D91" s="187">
        <f>TOTAL!D91</f>
        <v>83668</v>
      </c>
      <c r="E91" s="187" t="s">
        <v>29</v>
      </c>
      <c r="F91" s="193">
        <f>ROUNDUP((F92*0.05),0)</f>
        <v>20</v>
      </c>
      <c r="G91" s="108">
        <f>TOTAL!G91</f>
        <v>85.89</v>
      </c>
      <c r="H91" s="36"/>
      <c r="I91" s="184"/>
      <c r="K91" s="5"/>
    </row>
    <row r="92" spans="2:11" ht="30" customHeight="1" x14ac:dyDescent="0.2">
      <c r="B92" s="181" t="s">
        <v>308</v>
      </c>
      <c r="C92" s="166" t="s">
        <v>193</v>
      </c>
      <c r="D92" s="187">
        <f>TOTAL!D92</f>
        <v>68333</v>
      </c>
      <c r="E92" s="188" t="s">
        <v>16</v>
      </c>
      <c r="F92" s="219">
        <v>395</v>
      </c>
      <c r="G92" s="94">
        <f>TOTAL!G92</f>
        <v>42.69</v>
      </c>
      <c r="H92" s="190"/>
      <c r="I92" s="191"/>
      <c r="K92" s="5"/>
    </row>
    <row r="93" spans="2:11" ht="15" customHeight="1" thickBot="1" x14ac:dyDescent="0.3">
      <c r="B93" s="492" t="s">
        <v>150</v>
      </c>
      <c r="C93" s="493"/>
      <c r="D93" s="493"/>
      <c r="E93" s="493"/>
      <c r="F93" s="493"/>
      <c r="G93" s="493"/>
      <c r="H93" s="494"/>
      <c r="I93" s="37">
        <f>SUM(I89:I92)</f>
        <v>0</v>
      </c>
      <c r="K93" s="5"/>
    </row>
    <row r="94" spans="2:11" ht="15" customHeight="1" thickBot="1" x14ac:dyDescent="0.3">
      <c r="B94" s="179" t="s">
        <v>195</v>
      </c>
      <c r="C94" s="180" t="s">
        <v>241</v>
      </c>
      <c r="D94" s="81"/>
      <c r="E94" s="81"/>
      <c r="F94" s="81"/>
      <c r="G94" s="81"/>
      <c r="H94" s="81"/>
      <c r="I94" s="82"/>
      <c r="K94" s="5"/>
    </row>
    <row r="95" spans="2:11" ht="15" customHeight="1" x14ac:dyDescent="0.2">
      <c r="B95" s="44" t="s">
        <v>196</v>
      </c>
      <c r="C95" s="186" t="s">
        <v>192</v>
      </c>
      <c r="D95" s="187">
        <f>TOTAL!D95</f>
        <v>83668</v>
      </c>
      <c r="E95" s="187" t="s">
        <v>29</v>
      </c>
      <c r="F95" s="298">
        <f>ROUNDUP((F96*0.05),0)</f>
        <v>2</v>
      </c>
      <c r="G95" s="189">
        <f>TOTAL!G95</f>
        <v>85.89</v>
      </c>
      <c r="H95" s="36"/>
      <c r="I95" s="184"/>
      <c r="K95" s="5"/>
    </row>
    <row r="96" spans="2:11" ht="28.5" customHeight="1" x14ac:dyDescent="0.2">
      <c r="B96" s="181" t="s">
        <v>246</v>
      </c>
      <c r="C96" s="166" t="s">
        <v>243</v>
      </c>
      <c r="D96" s="188">
        <f>TOTAL!D96</f>
        <v>68333</v>
      </c>
      <c r="E96" s="188" t="s">
        <v>16</v>
      </c>
      <c r="F96" s="298">
        <v>30</v>
      </c>
      <c r="G96" s="189">
        <f>TOTAL!G96</f>
        <v>42.69</v>
      </c>
      <c r="H96" s="36"/>
      <c r="I96" s="191"/>
      <c r="K96" s="5"/>
    </row>
    <row r="97" spans="2:11" ht="15" customHeight="1" x14ac:dyDescent="0.2">
      <c r="B97" s="181" t="s">
        <v>247</v>
      </c>
      <c r="C97" s="166" t="s">
        <v>302</v>
      </c>
      <c r="D97" s="187" t="str">
        <f>TOTAL!D97</f>
        <v>PLEO 326</v>
      </c>
      <c r="E97" s="188" t="s">
        <v>16</v>
      </c>
      <c r="F97" s="288">
        <v>77</v>
      </c>
      <c r="G97" s="189">
        <f>TOTAL!G97</f>
        <v>105.51</v>
      </c>
      <c r="H97" s="36"/>
      <c r="I97" s="191"/>
      <c r="K97" s="5"/>
    </row>
    <row r="98" spans="2:11" ht="15" customHeight="1" x14ac:dyDescent="0.2">
      <c r="B98" s="268" t="s">
        <v>248</v>
      </c>
      <c r="C98" s="166" t="s">
        <v>303</v>
      </c>
      <c r="D98" s="187" t="str">
        <f>TOTAL!D98</f>
        <v>PLEO 326</v>
      </c>
      <c r="E98" s="188" t="s">
        <v>16</v>
      </c>
      <c r="F98" s="193">
        <v>11</v>
      </c>
      <c r="G98" s="298">
        <f>TOTAL!G98</f>
        <v>105.51</v>
      </c>
      <c r="H98" s="36"/>
      <c r="I98" s="191"/>
      <c r="K98" s="5"/>
    </row>
    <row r="99" spans="2:11" ht="15" customHeight="1" thickBot="1" x14ac:dyDescent="0.3">
      <c r="B99" s="492" t="s">
        <v>244</v>
      </c>
      <c r="C99" s="493"/>
      <c r="D99" s="493"/>
      <c r="E99" s="493"/>
      <c r="F99" s="493"/>
      <c r="G99" s="493"/>
      <c r="H99" s="494"/>
      <c r="I99" s="37">
        <f>SUM(I95:I98)</f>
        <v>0</v>
      </c>
      <c r="K99" s="5"/>
    </row>
    <row r="100" spans="2:11" ht="15" customHeight="1" thickBot="1" x14ac:dyDescent="0.3">
      <c r="B100" s="179" t="s">
        <v>245</v>
      </c>
      <c r="C100" s="180" t="s">
        <v>251</v>
      </c>
      <c r="D100" s="81"/>
      <c r="E100" s="81"/>
      <c r="F100" s="81"/>
      <c r="G100" s="81"/>
      <c r="H100" s="81"/>
      <c r="I100" s="82"/>
      <c r="K100" s="5"/>
    </row>
    <row r="101" spans="2:11" ht="29.25" customHeight="1" x14ac:dyDescent="0.2">
      <c r="B101" s="271" t="s">
        <v>249</v>
      </c>
      <c r="C101" s="270" t="s">
        <v>311</v>
      </c>
      <c r="D101" s="273" t="str">
        <f>TOTAL!D101</f>
        <v>SICRO 5213414</v>
      </c>
      <c r="E101" s="188" t="s">
        <v>16</v>
      </c>
      <c r="F101" s="298">
        <v>1</v>
      </c>
      <c r="G101" s="219">
        <f>TOTAL!G101</f>
        <v>574.78</v>
      </c>
      <c r="H101" s="272"/>
      <c r="I101" s="33"/>
      <c r="K101" s="5"/>
    </row>
    <row r="102" spans="2:11" ht="48" customHeight="1" x14ac:dyDescent="0.2">
      <c r="B102" s="181" t="s">
        <v>250</v>
      </c>
      <c r="C102" s="270" t="s">
        <v>309</v>
      </c>
      <c r="D102" s="273" t="str">
        <f>TOTAL!D102</f>
        <v>SICRO 5213414</v>
      </c>
      <c r="E102" s="188" t="s">
        <v>16</v>
      </c>
      <c r="F102" s="298">
        <v>0</v>
      </c>
      <c r="G102" s="219">
        <f>TOTAL!G102</f>
        <v>574.78</v>
      </c>
      <c r="H102" s="272"/>
      <c r="I102" s="184"/>
      <c r="K102" s="5"/>
    </row>
    <row r="103" spans="2:11" ht="48.75" customHeight="1" x14ac:dyDescent="0.2">
      <c r="B103" s="181" t="s">
        <v>255</v>
      </c>
      <c r="C103" s="270" t="s">
        <v>310</v>
      </c>
      <c r="D103" s="273" t="str">
        <f>TOTAL!D103</f>
        <v>SICRO 5213414</v>
      </c>
      <c r="E103" s="188" t="s">
        <v>16</v>
      </c>
      <c r="F103" s="298">
        <v>0</v>
      </c>
      <c r="G103" s="219">
        <f>TOTAL!G103</f>
        <v>574.78</v>
      </c>
      <c r="H103" s="272"/>
      <c r="I103" s="191"/>
      <c r="K103" s="5"/>
    </row>
    <row r="104" spans="2:11" ht="28.5" customHeight="1" x14ac:dyDescent="0.2">
      <c r="B104" s="181" t="s">
        <v>256</v>
      </c>
      <c r="C104" s="270" t="s">
        <v>312</v>
      </c>
      <c r="D104" s="273" t="str">
        <f>TOTAL!D104</f>
        <v>SICRO 5213414</v>
      </c>
      <c r="E104" s="188" t="s">
        <v>16</v>
      </c>
      <c r="F104" s="298">
        <v>1</v>
      </c>
      <c r="G104" s="219">
        <f>TOTAL!G104</f>
        <v>574.78</v>
      </c>
      <c r="H104" s="272"/>
      <c r="I104" s="191"/>
      <c r="K104" s="5"/>
    </row>
    <row r="105" spans="2:11" ht="15" customHeight="1" x14ac:dyDescent="0.2">
      <c r="B105" s="181" t="s">
        <v>257</v>
      </c>
      <c r="C105" s="166" t="s">
        <v>253</v>
      </c>
      <c r="D105" s="273" t="str">
        <f>TOTAL!D105</f>
        <v>SICRO 5213414</v>
      </c>
      <c r="E105" s="130" t="s">
        <v>16</v>
      </c>
      <c r="F105" s="298">
        <v>1.5</v>
      </c>
      <c r="G105" s="219">
        <f>TOTAL!G105</f>
        <v>574.78</v>
      </c>
      <c r="H105" s="272"/>
      <c r="I105" s="191"/>
      <c r="K105" s="5"/>
    </row>
    <row r="106" spans="2:11" ht="15" customHeight="1" x14ac:dyDescent="0.2">
      <c r="B106" s="181" t="s">
        <v>263</v>
      </c>
      <c r="C106" s="166" t="s">
        <v>254</v>
      </c>
      <c r="D106" s="273" t="str">
        <f>TOTAL!D106</f>
        <v>SICRO 5216111</v>
      </c>
      <c r="E106" s="130" t="s">
        <v>30</v>
      </c>
      <c r="F106" s="193">
        <v>8</v>
      </c>
      <c r="G106" s="219">
        <f>TOTAL!G106</f>
        <v>92.78</v>
      </c>
      <c r="H106" s="272"/>
      <c r="I106" s="191"/>
      <c r="K106" s="5"/>
    </row>
    <row r="107" spans="2:11" ht="30" customHeight="1" x14ac:dyDescent="0.2">
      <c r="B107" s="181" t="s">
        <v>264</v>
      </c>
      <c r="C107" s="166" t="s">
        <v>258</v>
      </c>
      <c r="D107" s="273">
        <f>TOTAL!D107</f>
        <v>72947</v>
      </c>
      <c r="E107" s="188" t="s">
        <v>16</v>
      </c>
      <c r="F107" s="298">
        <v>9</v>
      </c>
      <c r="G107" s="219">
        <f>TOTAL!G107</f>
        <v>23.73</v>
      </c>
      <c r="H107" s="272"/>
      <c r="I107" s="191"/>
      <c r="K107" s="5"/>
    </row>
    <row r="108" spans="2:11" ht="31.5" customHeight="1" x14ac:dyDescent="0.2">
      <c r="B108" s="181" t="s">
        <v>265</v>
      </c>
      <c r="C108" s="166" t="s">
        <v>293</v>
      </c>
      <c r="D108" s="273">
        <f>TOTAL!D108</f>
        <v>72947</v>
      </c>
      <c r="E108" s="188" t="s">
        <v>16</v>
      </c>
      <c r="F108" s="298">
        <v>0</v>
      </c>
      <c r="G108" s="219">
        <f>TOTAL!G108</f>
        <v>23.73</v>
      </c>
      <c r="H108" s="272"/>
      <c r="I108" s="191"/>
      <c r="K108" s="5"/>
    </row>
    <row r="109" spans="2:11" ht="30.75" customHeight="1" x14ac:dyDescent="0.2">
      <c r="B109" s="181" t="s">
        <v>266</v>
      </c>
      <c r="C109" s="166" t="s">
        <v>260</v>
      </c>
      <c r="D109" s="273">
        <f>TOTAL!D109</f>
        <v>72947</v>
      </c>
      <c r="E109" s="188" t="s">
        <v>16</v>
      </c>
      <c r="F109" s="298">
        <v>0</v>
      </c>
      <c r="G109" s="219">
        <f>TOTAL!G109</f>
        <v>23.73</v>
      </c>
      <c r="H109" s="272"/>
      <c r="I109" s="191"/>
      <c r="K109" s="5"/>
    </row>
    <row r="110" spans="2:11" ht="30.75" customHeight="1" x14ac:dyDescent="0.2">
      <c r="B110" s="181" t="s">
        <v>267</v>
      </c>
      <c r="C110" s="166" t="s">
        <v>305</v>
      </c>
      <c r="D110" s="273">
        <f>TOTAL!D110</f>
        <v>72948</v>
      </c>
      <c r="E110" s="188" t="s">
        <v>16</v>
      </c>
      <c r="F110" s="298">
        <v>0</v>
      </c>
      <c r="G110" s="219">
        <f>TOTAL!G110</f>
        <v>23.73</v>
      </c>
      <c r="H110" s="272"/>
      <c r="I110" s="191"/>
      <c r="K110" s="5"/>
    </row>
    <row r="111" spans="2:11" ht="28.5" customHeight="1" x14ac:dyDescent="0.2">
      <c r="B111" s="181" t="s">
        <v>268</v>
      </c>
      <c r="C111" s="166" t="s">
        <v>300</v>
      </c>
      <c r="D111" s="273">
        <f>TOTAL!D111</f>
        <v>72947</v>
      </c>
      <c r="E111" s="188" t="s">
        <v>16</v>
      </c>
      <c r="F111" s="298">
        <v>0</v>
      </c>
      <c r="G111" s="219">
        <f>TOTAL!G111</f>
        <v>23.73</v>
      </c>
      <c r="H111" s="272"/>
      <c r="I111" s="191"/>
      <c r="K111" s="5"/>
    </row>
    <row r="112" spans="2:11" ht="30.75" customHeight="1" x14ac:dyDescent="0.2">
      <c r="B112" s="181" t="s">
        <v>269</v>
      </c>
      <c r="C112" s="166" t="s">
        <v>259</v>
      </c>
      <c r="D112" s="273">
        <f>TOTAL!D112</f>
        <v>72947</v>
      </c>
      <c r="E112" s="188" t="s">
        <v>16</v>
      </c>
      <c r="F112" s="298">
        <v>41</v>
      </c>
      <c r="G112" s="219">
        <f>TOTAL!G112</f>
        <v>23.73</v>
      </c>
      <c r="H112" s="272"/>
      <c r="I112" s="191"/>
      <c r="K112" s="5"/>
    </row>
    <row r="113" spans="2:11" ht="30" customHeight="1" x14ac:dyDescent="0.2">
      <c r="B113" s="181" t="s">
        <v>294</v>
      </c>
      <c r="C113" s="166" t="s">
        <v>261</v>
      </c>
      <c r="D113" s="273">
        <f>TOTAL!D113</f>
        <v>72947</v>
      </c>
      <c r="E113" s="188" t="s">
        <v>16</v>
      </c>
      <c r="F113" s="298">
        <v>5</v>
      </c>
      <c r="G113" s="219">
        <f>TOTAL!G113</f>
        <v>23.73</v>
      </c>
      <c r="H113" s="272"/>
      <c r="I113" s="191"/>
      <c r="K113" s="5"/>
    </row>
    <row r="114" spans="2:11" ht="28.5" customHeight="1" x14ac:dyDescent="0.2">
      <c r="B114" s="181" t="s">
        <v>298</v>
      </c>
      <c r="C114" s="166" t="s">
        <v>262</v>
      </c>
      <c r="D114" s="273">
        <f>TOTAL!D114</f>
        <v>72947</v>
      </c>
      <c r="E114" s="188" t="s">
        <v>16</v>
      </c>
      <c r="F114" s="298">
        <v>0</v>
      </c>
      <c r="G114" s="219">
        <f>TOTAL!G114</f>
        <v>23.73</v>
      </c>
      <c r="H114" s="272"/>
      <c r="I114" s="191"/>
      <c r="K114" s="5"/>
    </row>
    <row r="115" spans="2:11" ht="29.25" customHeight="1" x14ac:dyDescent="0.2">
      <c r="B115" s="181" t="s">
        <v>301</v>
      </c>
      <c r="C115" s="166" t="s">
        <v>270</v>
      </c>
      <c r="D115" s="273" t="str">
        <f>TOTAL!D115</f>
        <v>SICRO 5214000</v>
      </c>
      <c r="E115" s="188" t="s">
        <v>16</v>
      </c>
      <c r="F115" s="298">
        <v>0</v>
      </c>
      <c r="G115" s="219">
        <f>TOTAL!G115</f>
        <v>91.94</v>
      </c>
      <c r="H115" s="272"/>
      <c r="I115" s="191"/>
      <c r="K115" s="5"/>
    </row>
    <row r="116" spans="2:11" ht="29.25" customHeight="1" x14ac:dyDescent="0.2">
      <c r="B116" s="181" t="s">
        <v>304</v>
      </c>
      <c r="C116" s="166" t="s">
        <v>271</v>
      </c>
      <c r="D116" s="273" t="str">
        <f>TOTAL!D116</f>
        <v>SICRO 5214000</v>
      </c>
      <c r="E116" s="188" t="s">
        <v>16</v>
      </c>
      <c r="F116" s="298">
        <v>0</v>
      </c>
      <c r="G116" s="219">
        <f>TOTAL!G116</f>
        <v>91.94</v>
      </c>
      <c r="H116" s="272"/>
      <c r="I116" s="191"/>
      <c r="K116" s="5"/>
    </row>
    <row r="117" spans="2:11" ht="29.25" customHeight="1" x14ac:dyDescent="0.2">
      <c r="B117" s="181" t="s">
        <v>306</v>
      </c>
      <c r="C117" s="166" t="s">
        <v>299</v>
      </c>
      <c r="D117" s="273" t="str">
        <f>TOTAL!D117</f>
        <v>SICRO 5214000</v>
      </c>
      <c r="E117" s="188" t="s">
        <v>16</v>
      </c>
      <c r="F117" s="310">
        <v>7</v>
      </c>
      <c r="G117" s="219">
        <f>TOTAL!G117</f>
        <v>91.94</v>
      </c>
      <c r="H117" s="272"/>
      <c r="I117" s="191"/>
      <c r="K117" s="5"/>
    </row>
    <row r="118" spans="2:11" ht="29.25" customHeight="1" x14ac:dyDescent="0.2">
      <c r="B118" s="181" t="s">
        <v>307</v>
      </c>
      <c r="C118" s="312" t="s">
        <v>331</v>
      </c>
      <c r="D118" s="273" t="str">
        <f>TOTAL!D118</f>
        <v>SICRO 5213359</v>
      </c>
      <c r="E118" s="269" t="s">
        <v>30</v>
      </c>
      <c r="F118" s="298">
        <v>0</v>
      </c>
      <c r="G118" s="219">
        <f>TOTAL!G118</f>
        <v>13.19</v>
      </c>
      <c r="H118" s="272"/>
      <c r="I118" s="191"/>
      <c r="K118" s="5"/>
    </row>
    <row r="119" spans="2:11" ht="15" customHeight="1" thickBot="1" x14ac:dyDescent="0.3">
      <c r="B119" s="492" t="s">
        <v>252</v>
      </c>
      <c r="C119" s="493"/>
      <c r="D119" s="493"/>
      <c r="E119" s="493"/>
      <c r="F119" s="493"/>
      <c r="G119" s="493"/>
      <c r="H119" s="494"/>
      <c r="I119" s="37">
        <f>SUM(I101:I118)</f>
        <v>0</v>
      </c>
      <c r="K119" s="5"/>
    </row>
    <row r="120" spans="2:11" ht="15" customHeight="1" thickBot="1" x14ac:dyDescent="0.3">
      <c r="B120" s="179" t="s">
        <v>278</v>
      </c>
      <c r="C120" s="180" t="s">
        <v>347</v>
      </c>
      <c r="D120" s="81"/>
      <c r="E120" s="81"/>
      <c r="F120" s="81"/>
      <c r="G120" s="81"/>
      <c r="H120" s="81"/>
      <c r="I120" s="82"/>
      <c r="K120" s="5"/>
    </row>
    <row r="121" spans="2:11" ht="15" customHeight="1" x14ac:dyDescent="0.2">
      <c r="B121" s="44" t="s">
        <v>279</v>
      </c>
      <c r="C121" s="30" t="s">
        <v>345</v>
      </c>
      <c r="D121" s="233" t="s">
        <v>338</v>
      </c>
      <c r="E121" s="269" t="s">
        <v>30</v>
      </c>
      <c r="F121" s="94">
        <v>0</v>
      </c>
      <c r="G121" s="94">
        <f>TOTAL!G121</f>
        <v>2210</v>
      </c>
      <c r="H121" s="36"/>
      <c r="I121" s="33"/>
      <c r="K121" s="5"/>
    </row>
    <row r="122" spans="2:11" ht="15" customHeight="1" x14ac:dyDescent="0.2">
      <c r="B122" s="432" t="s">
        <v>343</v>
      </c>
      <c r="C122" s="30" t="s">
        <v>344</v>
      </c>
      <c r="D122" s="233" t="s">
        <v>338</v>
      </c>
      <c r="E122" s="269" t="s">
        <v>30</v>
      </c>
      <c r="F122" s="108">
        <v>0</v>
      </c>
      <c r="G122" s="94">
        <f>TOTAL!G122</f>
        <v>3460</v>
      </c>
      <c r="H122" s="36"/>
      <c r="I122" s="33"/>
      <c r="K122" s="5"/>
    </row>
    <row r="123" spans="2:11" ht="15" customHeight="1" thickBot="1" x14ac:dyDescent="0.3">
      <c r="B123" s="504" t="s">
        <v>346</v>
      </c>
      <c r="C123" s="505"/>
      <c r="D123" s="505"/>
      <c r="E123" s="505"/>
      <c r="F123" s="505"/>
      <c r="G123" s="505"/>
      <c r="H123" s="506"/>
      <c r="I123" s="40">
        <f>SUM(I121:I122)</f>
        <v>0</v>
      </c>
      <c r="K123" s="5"/>
    </row>
    <row r="124" spans="2:11" ht="15.75" thickBot="1" x14ac:dyDescent="0.3">
      <c r="B124" s="179" t="s">
        <v>313</v>
      </c>
      <c r="C124" s="180" t="s">
        <v>86</v>
      </c>
      <c r="D124" s="81"/>
      <c r="E124" s="81"/>
      <c r="F124" s="81"/>
      <c r="G124" s="81"/>
      <c r="H124" s="81"/>
      <c r="I124" s="82"/>
      <c r="J124" s="1"/>
      <c r="K124" s="5"/>
    </row>
    <row r="125" spans="2:11" ht="14.25" x14ac:dyDescent="0.2">
      <c r="B125" s="44" t="s">
        <v>314</v>
      </c>
      <c r="C125" s="30" t="s">
        <v>34</v>
      </c>
      <c r="D125" s="233" t="str">
        <f>TOTAL!D125</f>
        <v>PLEO 521017</v>
      </c>
      <c r="E125" s="31" t="s">
        <v>16</v>
      </c>
      <c r="F125" s="94">
        <f>F32</f>
        <v>1200</v>
      </c>
      <c r="G125" s="94">
        <f>TOTAL!G125</f>
        <v>0.9</v>
      </c>
      <c r="H125" s="36"/>
      <c r="I125" s="33"/>
      <c r="J125" s="1"/>
      <c r="K125" s="5"/>
    </row>
    <row r="126" spans="2:11" ht="15.75" thickBot="1" x14ac:dyDescent="0.3">
      <c r="B126" s="504" t="s">
        <v>88</v>
      </c>
      <c r="C126" s="505"/>
      <c r="D126" s="505"/>
      <c r="E126" s="505"/>
      <c r="F126" s="505"/>
      <c r="G126" s="505"/>
      <c r="H126" s="506"/>
      <c r="I126" s="40">
        <f>I125</f>
        <v>0</v>
      </c>
      <c r="J126" s="1"/>
      <c r="K126" s="1"/>
    </row>
    <row r="127" spans="2:11" ht="15.75" thickBot="1" x14ac:dyDescent="0.3">
      <c r="B127" s="510" t="s">
        <v>35</v>
      </c>
      <c r="C127" s="511"/>
      <c r="D127" s="511"/>
      <c r="E127" s="511"/>
      <c r="F127" s="511"/>
      <c r="G127" s="511"/>
      <c r="H127" s="512"/>
      <c r="I127" s="83">
        <f>I18+I49+I87+I93+I99+I119+I123+I126</f>
        <v>0</v>
      </c>
      <c r="J127" s="1"/>
      <c r="K127" s="1"/>
    </row>
    <row r="128" spans="2:11" ht="15.75" thickBot="1" x14ac:dyDescent="0.3">
      <c r="B128" s="62"/>
      <c r="C128" s="62"/>
      <c r="D128" s="62"/>
      <c r="E128" s="62"/>
      <c r="F128" s="62"/>
      <c r="G128" s="62"/>
      <c r="H128" s="62"/>
      <c r="I128" s="63"/>
      <c r="J128" s="1"/>
      <c r="K128" s="1"/>
    </row>
    <row r="129" spans="2:11" ht="15.75" x14ac:dyDescent="0.25">
      <c r="B129" s="45"/>
      <c r="C129" s="498" t="s">
        <v>37</v>
      </c>
      <c r="D129" s="499"/>
      <c r="E129" s="46"/>
      <c r="G129" s="127" t="str">
        <f>TOTAL!G129</f>
        <v>Rio Grande, 31 de Agosto de 2018.</v>
      </c>
      <c r="J129" s="1"/>
    </row>
    <row r="130" spans="2:11" ht="15" x14ac:dyDescent="0.25">
      <c r="B130" s="47"/>
      <c r="C130" s="100" t="s">
        <v>124</v>
      </c>
      <c r="D130" s="101">
        <f>'Cálculo BDI'!$D$3</f>
        <v>7.4000000000000003E-3</v>
      </c>
      <c r="E130" s="46"/>
      <c r="F130" s="93"/>
      <c r="G130" s="46"/>
      <c r="H130" s="46"/>
      <c r="I130" s="46"/>
      <c r="J130" s="1"/>
      <c r="K130" s="1"/>
    </row>
    <row r="131" spans="2:11" ht="15" x14ac:dyDescent="0.25">
      <c r="B131" s="47"/>
      <c r="C131" s="100" t="s">
        <v>125</v>
      </c>
      <c r="D131" s="101">
        <f>'Cálculo BDI'!$D$4</f>
        <v>9.7000000000000003E-3</v>
      </c>
      <c r="E131" s="46"/>
      <c r="J131" s="1"/>
      <c r="K131" s="1"/>
    </row>
    <row r="132" spans="2:11" ht="15.75" x14ac:dyDescent="0.25">
      <c r="B132" s="47"/>
      <c r="C132" s="100" t="s">
        <v>126</v>
      </c>
      <c r="D132" s="101">
        <f>'Cálculo BDI'!$D$5</f>
        <v>1.21E-2</v>
      </c>
      <c r="E132" s="46"/>
      <c r="F132" s="500" t="str">
        <f>TOTAL!F132</f>
        <v>Coordenadora de Projetos Eng.ª Suzel Magali Leite</v>
      </c>
      <c r="G132" s="500"/>
      <c r="H132" s="500"/>
      <c r="I132" s="500"/>
      <c r="J132" s="1"/>
      <c r="K132" s="1"/>
    </row>
    <row r="133" spans="2:11" ht="15" customHeight="1" x14ac:dyDescent="0.25">
      <c r="B133" s="49"/>
      <c r="C133" s="100" t="s">
        <v>127</v>
      </c>
      <c r="D133" s="101">
        <f>'Cálculo BDI'!$D$6</f>
        <v>4.6699999999999998E-2</v>
      </c>
      <c r="E133" s="46"/>
      <c r="F133" s="152"/>
      <c r="G133" s="151"/>
      <c r="H133" s="151"/>
      <c r="I133" s="150"/>
      <c r="J133" s="1"/>
      <c r="K133" s="1"/>
    </row>
    <row r="134" spans="2:11" ht="15.75" x14ac:dyDescent="0.25">
      <c r="B134" s="49"/>
      <c r="C134" s="100" t="s">
        <v>128</v>
      </c>
      <c r="D134" s="101">
        <f>'Cálculo BDI'!$D$7</f>
        <v>8.6900000000000005E-2</v>
      </c>
      <c r="E134" s="46"/>
      <c r="F134" s="151"/>
      <c r="G134" s="151"/>
      <c r="H134" s="151"/>
      <c r="I134" s="150"/>
      <c r="J134" s="1"/>
      <c r="K134" s="1"/>
    </row>
    <row r="135" spans="2:11" ht="15.75" x14ac:dyDescent="0.25">
      <c r="B135" s="49"/>
      <c r="C135" s="100" t="s">
        <v>129</v>
      </c>
      <c r="D135" s="101">
        <f>'Cálculo BDI'!$D$8</f>
        <v>6.6500000000000004E-2</v>
      </c>
      <c r="E135" s="46"/>
      <c r="F135" s="500" t="str">
        <f>TOTAL!F135</f>
        <v>Eng.ª  Civil Bárbara Lothamer Peixe</v>
      </c>
      <c r="G135" s="500"/>
      <c r="H135" s="500"/>
      <c r="I135" s="500"/>
      <c r="J135" s="1"/>
      <c r="K135" s="1"/>
    </row>
    <row r="136" spans="2:11" ht="16.5" thickBot="1" x14ac:dyDescent="0.3">
      <c r="B136" s="50"/>
      <c r="C136" s="102" t="s">
        <v>36</v>
      </c>
      <c r="D136" s="103">
        <f>'Cálculo BDI'!$D$9</f>
        <v>0.25359999999999999</v>
      </c>
      <c r="E136" s="46"/>
      <c r="F136" s="151"/>
      <c r="G136" s="151"/>
      <c r="H136" s="151"/>
      <c r="I136" s="150"/>
      <c r="J136" s="1"/>
      <c r="K136" s="1"/>
    </row>
    <row r="137" spans="2:11" ht="15" x14ac:dyDescent="0.2">
      <c r="B137" s="51"/>
      <c r="C137" s="98" t="s">
        <v>122</v>
      </c>
      <c r="D137" s="96"/>
      <c r="E137" s="52"/>
      <c r="J137" s="1"/>
      <c r="K137" s="1"/>
    </row>
    <row r="138" spans="2:11" ht="16.5" thickBot="1" x14ac:dyDescent="0.3">
      <c r="B138" s="51"/>
      <c r="C138" s="99" t="s">
        <v>130</v>
      </c>
      <c r="D138" s="97"/>
      <c r="E138" s="52"/>
      <c r="F138" s="508" t="str">
        <f>TOTAL!F138</f>
        <v>Chefe de Gabinete GPPE Darlene Torrada Pereira</v>
      </c>
      <c r="G138" s="508"/>
      <c r="H138" s="508"/>
      <c r="I138" s="508"/>
      <c r="J138" s="1"/>
      <c r="K138" s="1"/>
    </row>
    <row r="139" spans="2:11" ht="15" x14ac:dyDescent="0.2">
      <c r="B139" s="51"/>
      <c r="C139" s="212"/>
      <c r="D139" s="213"/>
      <c r="E139" s="52"/>
      <c r="F139" s="158"/>
      <c r="G139" s="158"/>
      <c r="H139" s="158"/>
      <c r="I139" s="158"/>
      <c r="J139" s="1"/>
      <c r="K139" s="1"/>
    </row>
    <row r="140" spans="2:11" x14ac:dyDescent="0.2">
      <c r="J140" s="1"/>
      <c r="K140" s="1"/>
    </row>
    <row r="141" spans="2:11" ht="15" customHeight="1" x14ac:dyDescent="0.2">
      <c r="B141" s="507" t="str">
        <f>TOTAL!B141</f>
        <v>OBS: A base dos custos unitários de cada item contido neste orçamento têm origem da tabela do SINAPI de Junho de 2018, SICRO  de Novembro de 2017 e Franarin de Junho de 2018.</v>
      </c>
      <c r="C141" s="507"/>
      <c r="D141" s="507"/>
      <c r="E141" s="507"/>
      <c r="F141" s="507"/>
      <c r="G141" s="507"/>
      <c r="H141" s="507"/>
      <c r="I141" s="507"/>
      <c r="J141" s="1"/>
      <c r="K141" s="1"/>
    </row>
    <row r="142" spans="2:11" ht="15" customHeight="1" x14ac:dyDescent="0.2">
      <c r="B142" s="507"/>
      <c r="C142" s="507"/>
      <c r="D142" s="507"/>
      <c r="E142" s="507"/>
      <c r="F142" s="507"/>
      <c r="G142" s="507"/>
      <c r="H142" s="507"/>
      <c r="I142" s="507"/>
      <c r="J142" s="1"/>
      <c r="K142" s="1"/>
    </row>
    <row r="143" spans="2:11" ht="15" x14ac:dyDescent="0.2">
      <c r="F143" s="52"/>
      <c r="H143" s="125"/>
      <c r="J143" s="1"/>
      <c r="K143" s="1"/>
    </row>
    <row r="144" spans="2:11" ht="12.75" customHeight="1" x14ac:dyDescent="0.2">
      <c r="C144" s="124"/>
      <c r="D144" s="124"/>
      <c r="E144" s="124"/>
      <c r="F144" s="124"/>
      <c r="H144" s="124"/>
      <c r="I144" s="124"/>
    </row>
    <row r="145" spans="2:12" ht="12.75" customHeight="1" x14ac:dyDescent="0.2">
      <c r="C145" s="124"/>
      <c r="D145" s="124"/>
      <c r="E145" s="124"/>
      <c r="F145" s="124"/>
      <c r="G145" s="127"/>
      <c r="H145" s="124"/>
      <c r="I145" s="124"/>
    </row>
    <row r="146" spans="2:12" ht="12.75" customHeight="1" x14ac:dyDescent="0.2">
      <c r="C146" s="124"/>
      <c r="D146" s="124"/>
      <c r="E146" s="124"/>
      <c r="F146" s="124"/>
      <c r="G146" s="127"/>
      <c r="H146" s="124"/>
      <c r="I146" s="124"/>
    </row>
    <row r="147" spans="2:12" ht="12.75" customHeight="1" x14ac:dyDescent="0.2">
      <c r="C147" s="124"/>
      <c r="D147" s="124"/>
      <c r="E147" s="124"/>
      <c r="F147" s="124"/>
      <c r="G147" s="124"/>
      <c r="H147" s="124"/>
      <c r="I147" s="124"/>
    </row>
    <row r="148" spans="2:12" x14ac:dyDescent="0.2">
      <c r="C148" s="2"/>
      <c r="F148" s="126"/>
      <c r="G148" s="126"/>
      <c r="H148" s="126"/>
      <c r="I148" s="185"/>
      <c r="J148" s="126"/>
      <c r="K148" s="126"/>
      <c r="L148" s="126"/>
    </row>
    <row r="149" spans="2:12" x14ac:dyDescent="0.2">
      <c r="B149" s="3"/>
      <c r="C149" s="2"/>
    </row>
    <row r="150" spans="2:12" x14ac:dyDescent="0.2">
      <c r="B150" s="3"/>
      <c r="C150" s="2"/>
    </row>
    <row r="151" spans="2:12" x14ac:dyDescent="0.2">
      <c r="B151" s="3"/>
      <c r="C151" s="2"/>
    </row>
    <row r="152" spans="2:12" x14ac:dyDescent="0.2">
      <c r="B152" s="3"/>
      <c r="C152" s="2"/>
    </row>
    <row r="153" spans="2:12" x14ac:dyDescent="0.2">
      <c r="B153" s="3"/>
      <c r="C153" s="2"/>
    </row>
    <row r="154" spans="2:12" x14ac:dyDescent="0.2">
      <c r="B154" s="3"/>
      <c r="C154" s="2"/>
    </row>
    <row r="155" spans="2:12" x14ac:dyDescent="0.2">
      <c r="B155" s="3"/>
      <c r="C155" s="2"/>
    </row>
    <row r="156" spans="2:12" x14ac:dyDescent="0.2">
      <c r="B156" s="3"/>
      <c r="C156" s="2"/>
    </row>
    <row r="157" spans="2:12" x14ac:dyDescent="0.2">
      <c r="B157" s="3"/>
      <c r="C157" s="2"/>
    </row>
    <row r="158" spans="2:12" x14ac:dyDescent="0.2">
      <c r="B158" s="3"/>
      <c r="C158" s="2"/>
    </row>
    <row r="159" spans="2:12" x14ac:dyDescent="0.2">
      <c r="B159" s="3"/>
      <c r="C159" s="2"/>
    </row>
    <row r="160" spans="2:12" x14ac:dyDescent="0.2">
      <c r="B160" s="3"/>
      <c r="C160" s="2"/>
    </row>
    <row r="161" spans="2:3" x14ac:dyDescent="0.2">
      <c r="B161" s="3"/>
      <c r="C161" s="2"/>
    </row>
    <row r="162" spans="2:3" x14ac:dyDescent="0.2">
      <c r="B162" s="3"/>
      <c r="C162" s="2"/>
    </row>
    <row r="163" spans="2:3" x14ac:dyDescent="0.2">
      <c r="B163" s="3"/>
      <c r="C163" s="2"/>
    </row>
    <row r="164" spans="2:3" x14ac:dyDescent="0.2">
      <c r="B164" s="3"/>
      <c r="C164" s="2"/>
    </row>
    <row r="165" spans="2:3" x14ac:dyDescent="0.2">
      <c r="B165" s="3"/>
      <c r="C165" s="2"/>
    </row>
    <row r="166" spans="2:3" x14ac:dyDescent="0.2">
      <c r="B166" s="3"/>
      <c r="C166" s="2"/>
    </row>
    <row r="167" spans="2:3" x14ac:dyDescent="0.2">
      <c r="B167" s="3"/>
      <c r="C167" s="2"/>
    </row>
    <row r="168" spans="2:3" x14ac:dyDescent="0.2">
      <c r="B168" s="3"/>
      <c r="C168" s="2"/>
    </row>
    <row r="169" spans="2:3" x14ac:dyDescent="0.2">
      <c r="B169" s="3"/>
      <c r="C169" s="2"/>
    </row>
    <row r="170" spans="2:3" x14ac:dyDescent="0.2">
      <c r="B170" s="3"/>
      <c r="C170" s="2"/>
    </row>
    <row r="171" spans="2:3" x14ac:dyDescent="0.2">
      <c r="B171" s="3"/>
      <c r="C171" s="2"/>
    </row>
    <row r="172" spans="2:3" x14ac:dyDescent="0.2">
      <c r="C172" s="2"/>
    </row>
    <row r="173" spans="2:3" x14ac:dyDescent="0.2">
      <c r="C173" s="2"/>
    </row>
    <row r="174" spans="2:3" x14ac:dyDescent="0.2">
      <c r="C174" s="2"/>
    </row>
    <row r="175" spans="2:3" x14ac:dyDescent="0.2">
      <c r="C175" s="2"/>
    </row>
    <row r="176" spans="2:3" x14ac:dyDescent="0.2">
      <c r="C176" s="2"/>
    </row>
    <row r="177" spans="3:3" x14ac:dyDescent="0.2">
      <c r="C177" s="2"/>
    </row>
    <row r="178" spans="3:3" x14ac:dyDescent="0.2">
      <c r="C178" s="2"/>
    </row>
    <row r="179" spans="3:3" x14ac:dyDescent="0.2">
      <c r="C179" s="2"/>
    </row>
    <row r="180" spans="3:3" x14ac:dyDescent="0.2">
      <c r="C180" s="2"/>
    </row>
    <row r="181" spans="3:3" x14ac:dyDescent="0.2">
      <c r="C181" s="2"/>
    </row>
  </sheetData>
  <mergeCells count="29">
    <mergeCell ref="B141:I142"/>
    <mergeCell ref="F135:I135"/>
    <mergeCell ref="F138:I138"/>
    <mergeCell ref="C51:I51"/>
    <mergeCell ref="B87:H87"/>
    <mergeCell ref="B93:H93"/>
    <mergeCell ref="B126:H126"/>
    <mergeCell ref="B127:H127"/>
    <mergeCell ref="K7:K8"/>
    <mergeCell ref="B18:H18"/>
    <mergeCell ref="C20:I20"/>
    <mergeCell ref="C129:D129"/>
    <mergeCell ref="F132:I132"/>
    <mergeCell ref="B49:H49"/>
    <mergeCell ref="B99:H99"/>
    <mergeCell ref="B119:H119"/>
    <mergeCell ref="B123:H123"/>
    <mergeCell ref="B1:I1"/>
    <mergeCell ref="B2:I2"/>
    <mergeCell ref="B3:I3"/>
    <mergeCell ref="B4:I5"/>
    <mergeCell ref="B6:B7"/>
    <mergeCell ref="C6:C7"/>
    <mergeCell ref="D6:D7"/>
    <mergeCell ref="E6:E7"/>
    <mergeCell ref="F6:F7"/>
    <mergeCell ref="G6:G7"/>
    <mergeCell ref="H6:H7"/>
    <mergeCell ref="I6:I7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14</vt:i4>
      </vt:variant>
    </vt:vector>
  </HeadingPairs>
  <TitlesOfParts>
    <vt:vector size="30" baseType="lpstr">
      <vt:lpstr>Rua 1</vt:lpstr>
      <vt:lpstr>Rua 2</vt:lpstr>
      <vt:lpstr>Rua 3</vt:lpstr>
      <vt:lpstr>Rua 4</vt:lpstr>
      <vt:lpstr>Rua 5</vt:lpstr>
      <vt:lpstr>Rua 6</vt:lpstr>
      <vt:lpstr>Rua 7</vt:lpstr>
      <vt:lpstr>Rua Local 1</vt:lpstr>
      <vt:lpstr>Rua B</vt:lpstr>
      <vt:lpstr>TOTAL</vt:lpstr>
      <vt:lpstr>Cálculo BDI</vt:lpstr>
      <vt:lpstr>Resumo</vt:lpstr>
      <vt:lpstr>Cronograma POR SERVIÇOS</vt:lpstr>
      <vt:lpstr>Cron. IMPLANTAÇÃO ÁGUA E ESGOTO</vt:lpstr>
      <vt:lpstr>Cronograma </vt:lpstr>
      <vt:lpstr>Plan1</vt:lpstr>
      <vt:lpstr>'Cron. IMPLANTAÇÃO ÁGUA E ESGOTO'!Area_de_impressao</vt:lpstr>
      <vt:lpstr>'Cronograma '!Area_de_impressao</vt:lpstr>
      <vt:lpstr>'Cronograma POR SERVIÇOS'!Area_de_impressao</vt:lpstr>
      <vt:lpstr>Resumo!Area_de_impressao</vt:lpstr>
      <vt:lpstr>'Rua 1'!Area_de_impressao</vt:lpstr>
      <vt:lpstr>'Rua 2'!Area_de_impressao</vt:lpstr>
      <vt:lpstr>'Rua 3'!Area_de_impressao</vt:lpstr>
      <vt:lpstr>'Rua 4'!Area_de_impressao</vt:lpstr>
      <vt:lpstr>'Rua 5'!Area_de_impressao</vt:lpstr>
      <vt:lpstr>'Rua 6'!Area_de_impressao</vt:lpstr>
      <vt:lpstr>'Rua 7'!Area_de_impressao</vt:lpstr>
      <vt:lpstr>'Rua B'!Area_de_impressao</vt:lpstr>
      <vt:lpstr>'Rua Local 1'!Area_de_impressao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UGD</dc:creator>
  <cp:lastModifiedBy>usuario</cp:lastModifiedBy>
  <cp:lastPrinted>2018-08-30T14:33:05Z</cp:lastPrinted>
  <dcterms:created xsi:type="dcterms:W3CDTF">2011-06-06T15:31:27Z</dcterms:created>
  <dcterms:modified xsi:type="dcterms:W3CDTF">2018-11-13T17:13:07Z</dcterms:modified>
</cp:coreProperties>
</file>