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 tabRatio="833"/>
  </bookViews>
  <sheets>
    <sheet name="Rua Haiti" sheetId="26" r:id="rId1"/>
    <sheet name="Cálculo BDI" sheetId="34" r:id="rId2"/>
    <sheet name="Resumo" sheetId="37" r:id="rId3"/>
    <sheet name="Cronograma por Ruas" sheetId="22" r:id="rId4"/>
  </sheets>
  <definedNames>
    <definedName name="_xlnm.Print_Area" localSheetId="3">'Cronograma por Ruas'!$B$1:$E$47</definedName>
    <definedName name="_xlnm.Print_Area" localSheetId="2">Resumo!$A$1:$H$26</definedName>
    <definedName name="_xlnm.Print_Area" localSheetId="0">'Rua Haiti'!$A$1:$I$105</definedName>
  </definedNames>
  <calcPr calcId="162913"/>
</workbook>
</file>

<file path=xl/calcChain.xml><?xml version="1.0" encoding="utf-8"?>
<calcChain xmlns="http://schemas.openxmlformats.org/spreadsheetml/2006/main">
  <c r="F101" i="26" l="1"/>
  <c r="L14" i="26" l="1"/>
  <c r="D15" i="22" l="1"/>
  <c r="F65" i="26" l="1"/>
  <c r="F36" i="26"/>
  <c r="F37" i="26"/>
  <c r="F38" i="26" s="1"/>
  <c r="F28" i="26"/>
  <c r="F24" i="26"/>
  <c r="F83" i="26" l="1"/>
  <c r="B25" i="37" l="1"/>
  <c r="D9" i="34" l="1"/>
  <c r="D96" i="26" l="1"/>
  <c r="C19" i="37"/>
  <c r="C18" i="37"/>
  <c r="C17" i="37"/>
  <c r="C16" i="37"/>
  <c r="C15" i="37"/>
  <c r="C14" i="37"/>
  <c r="H59" i="26" l="1"/>
  <c r="I59" i="26" s="1"/>
  <c r="H53" i="26"/>
  <c r="I53" i="26" s="1"/>
  <c r="H36" i="26"/>
  <c r="I36" i="26" s="1"/>
  <c r="H52" i="26"/>
  <c r="I52" i="26" s="1"/>
  <c r="H35" i="26"/>
  <c r="I35" i="26" s="1"/>
  <c r="H57" i="26"/>
  <c r="I57" i="26" s="1"/>
  <c r="H67" i="26"/>
  <c r="I67" i="26" s="1"/>
  <c r="H68" i="26"/>
  <c r="I68" i="26" s="1"/>
  <c r="H37" i="26"/>
  <c r="I37" i="26" s="1"/>
  <c r="H38" i="26"/>
  <c r="I38" i="26" s="1"/>
  <c r="H13" i="26"/>
  <c r="I13" i="26" s="1"/>
  <c r="H12" i="26"/>
  <c r="I12" i="26" s="1"/>
  <c r="H75" i="26"/>
  <c r="I75" i="26" s="1"/>
  <c r="H80" i="26"/>
  <c r="I80" i="26" s="1"/>
  <c r="H76" i="26"/>
  <c r="I76" i="26" s="1"/>
  <c r="H73" i="26"/>
  <c r="I73" i="26" s="1"/>
  <c r="H77" i="26"/>
  <c r="I77" i="26" s="1"/>
  <c r="H74" i="26"/>
  <c r="I74" i="26" s="1"/>
  <c r="H72" i="26"/>
  <c r="I72" i="26" s="1"/>
  <c r="H83" i="26"/>
  <c r="I83" i="26" s="1"/>
  <c r="H62" i="26"/>
  <c r="I62" i="26" s="1"/>
  <c r="H64" i="26"/>
  <c r="I64" i="26" s="1"/>
  <c r="H26" i="26"/>
  <c r="I26" i="26" s="1"/>
  <c r="H11" i="26"/>
  <c r="I11" i="26" s="1"/>
  <c r="H61" i="26"/>
  <c r="I61" i="26" s="1"/>
  <c r="H34" i="26"/>
  <c r="I34" i="26" s="1"/>
  <c r="H33" i="26"/>
  <c r="I33" i="26" s="1"/>
  <c r="H58" i="26"/>
  <c r="I58" i="26" s="1"/>
  <c r="H56" i="26"/>
  <c r="I56" i="26" s="1"/>
  <c r="H46" i="26"/>
  <c r="I46" i="26" s="1"/>
  <c r="H31" i="26"/>
  <c r="H22" i="26"/>
  <c r="I22" i="26" s="1"/>
  <c r="H15" i="26"/>
  <c r="I15" i="26" s="1"/>
  <c r="H51" i="26"/>
  <c r="I51" i="26" s="1"/>
  <c r="H47" i="26"/>
  <c r="I47" i="26" s="1"/>
  <c r="H30" i="26"/>
  <c r="I30" i="26" s="1"/>
  <c r="H23" i="26"/>
  <c r="I23" i="26" s="1"/>
  <c r="H20" i="26"/>
  <c r="H16" i="26"/>
  <c r="I16" i="26" s="1"/>
  <c r="H55" i="26"/>
  <c r="I55" i="26" s="1"/>
  <c r="H44" i="26"/>
  <c r="I44" i="26" s="1"/>
  <c r="H49" i="26"/>
  <c r="I49" i="26" s="1"/>
  <c r="H24" i="26"/>
  <c r="H10" i="26"/>
  <c r="I10" i="26" s="1"/>
  <c r="H65" i="26"/>
  <c r="H42" i="26"/>
  <c r="H25" i="26"/>
  <c r="I25" i="26" s="1"/>
  <c r="H14" i="26"/>
  <c r="I14" i="26" s="1"/>
  <c r="H28" i="26"/>
  <c r="I28" i="26" s="1"/>
  <c r="C20" i="37"/>
  <c r="I17" i="26" l="1"/>
  <c r="I81" i="26"/>
  <c r="I78" i="26"/>
  <c r="I65" i="26"/>
  <c r="I20" i="26" l="1"/>
  <c r="F31" i="26"/>
  <c r="D95" i="26"/>
  <c r="D94" i="26"/>
  <c r="D93" i="26"/>
  <c r="D92" i="26"/>
  <c r="D91" i="26"/>
  <c r="D90" i="26"/>
  <c r="I24" i="26"/>
  <c r="D29" i="22"/>
  <c r="I42" i="26" l="1"/>
  <c r="I69" i="26" s="1"/>
  <c r="D8" i="37" s="1"/>
  <c r="I31" i="26"/>
  <c r="I39" i="26" s="1"/>
  <c r="I84" i="26"/>
  <c r="C8" i="37" l="1"/>
  <c r="E8" i="37" s="1"/>
  <c r="I85" i="26"/>
  <c r="E30" i="22" s="1"/>
  <c r="D9" i="37"/>
  <c r="C9" i="37" l="1"/>
  <c r="E9" i="37"/>
  <c r="E31" i="22" l="1"/>
  <c r="E23" i="22" l="1"/>
  <c r="E22" i="22"/>
  <c r="E21" i="22"/>
  <c r="E19" i="22"/>
  <c r="E20" i="22"/>
  <c r="E18" i="22"/>
  <c r="E17" i="22"/>
  <c r="E10" i="37" l="1"/>
  <c r="E32" i="22" s="1"/>
  <c r="E29" i="22"/>
</calcChain>
</file>

<file path=xl/sharedStrings.xml><?xml version="1.0" encoding="utf-8"?>
<sst xmlns="http://schemas.openxmlformats.org/spreadsheetml/2006/main" count="299" uniqueCount="228">
  <si>
    <t>PREFEITURA MUNICIPAL DO RIO GRANDE - RS</t>
  </si>
  <si>
    <t>Item</t>
  </si>
  <si>
    <t>Unid.</t>
  </si>
  <si>
    <t>Quant.</t>
  </si>
  <si>
    <t>Custo Unit.</t>
  </si>
  <si>
    <t>1.</t>
  </si>
  <si>
    <t>1.1</t>
  </si>
  <si>
    <t>1.2</t>
  </si>
  <si>
    <t>Ligação Provisória água</t>
  </si>
  <si>
    <t>1.3</t>
  </si>
  <si>
    <t>Entrada Provisória de Energia</t>
  </si>
  <si>
    <t>1.4</t>
  </si>
  <si>
    <t>1.5</t>
  </si>
  <si>
    <t>Sinalização de Segurança</t>
  </si>
  <si>
    <t>Aquisição e assentamento de placa de obra</t>
  </si>
  <si>
    <t>2.</t>
  </si>
  <si>
    <t>m²</t>
  </si>
  <si>
    <t>m</t>
  </si>
  <si>
    <t>pt</t>
  </si>
  <si>
    <t>Total de Instalações Provisórias</t>
  </si>
  <si>
    <t>2.1</t>
  </si>
  <si>
    <t>Movimentação de Terra</t>
  </si>
  <si>
    <t>2.1.1</t>
  </si>
  <si>
    <t>Escavação mecânica de Valas</t>
  </si>
  <si>
    <t>2.2</t>
  </si>
  <si>
    <t>2.2.1</t>
  </si>
  <si>
    <t>2.3</t>
  </si>
  <si>
    <t>m³</t>
  </si>
  <si>
    <t>unid.</t>
  </si>
  <si>
    <t>3.</t>
  </si>
  <si>
    <t>3.1</t>
  </si>
  <si>
    <t>3.2</t>
  </si>
  <si>
    <t>Limpeza geral da obra</t>
  </si>
  <si>
    <t>TOTAL DA OBRA</t>
  </si>
  <si>
    <t>Total</t>
  </si>
  <si>
    <t>Cálculo do BDI utilizado no orçamento</t>
  </si>
  <si>
    <t>Porcentagem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</si>
  <si>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</si>
  <si>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</si>
  <si>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</si>
  <si>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</si>
  <si>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</si>
  <si>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</si>
  <si>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</si>
  <si>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</si>
  <si>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</si>
  <si>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</si>
  <si>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PROJETO DE PAVIMENTAÇÃO &amp; DRENAGEM - PLANILHA ORÇAMENTÁRIA</t>
  </si>
  <si>
    <t>Custo total c/BDI</t>
  </si>
  <si>
    <t>Custo Unit. c/ BDI</t>
  </si>
  <si>
    <t>mês</t>
  </si>
  <si>
    <t>Parcela</t>
  </si>
  <si>
    <t>Mês 11</t>
  </si>
  <si>
    <t>Instalações Provisórias (Container p/ escritório c/ banheiro)</t>
  </si>
  <si>
    <t>Preparo da Cancha</t>
  </si>
  <si>
    <t>Regularização e compactação do sub-leito</t>
  </si>
  <si>
    <t>Pavimentação com Blocos de Concreto</t>
  </si>
  <si>
    <t>Meio Fio de Concreto Prémoldado</t>
  </si>
  <si>
    <t>2.3.1</t>
  </si>
  <si>
    <t>Total de Pavimentação</t>
  </si>
  <si>
    <t>DRENAGEM</t>
  </si>
  <si>
    <t>3.1.1</t>
  </si>
  <si>
    <t>3.2.1</t>
  </si>
  <si>
    <t>3.3</t>
  </si>
  <si>
    <t>Reaterro e Aterro</t>
  </si>
  <si>
    <t>3.3.1</t>
  </si>
  <si>
    <t>3.4</t>
  </si>
  <si>
    <t>Remoção do Material Escavado</t>
  </si>
  <si>
    <t>3.4.1</t>
  </si>
  <si>
    <t>3.5</t>
  </si>
  <si>
    <t>3.5.1</t>
  </si>
  <si>
    <t>3.6</t>
  </si>
  <si>
    <t>Canalizações</t>
  </si>
  <si>
    <t>3.6.1</t>
  </si>
  <si>
    <t>3.7</t>
  </si>
  <si>
    <t>3.7.1</t>
  </si>
  <si>
    <t>3.7.2</t>
  </si>
  <si>
    <t>3.8</t>
  </si>
  <si>
    <t>Rebaixamento do Lençol Freático</t>
  </si>
  <si>
    <t>3.8.1</t>
  </si>
  <si>
    <t>Total da Drenagem</t>
  </si>
  <si>
    <t>LIMPEZA DA OBRA</t>
  </si>
  <si>
    <t>Caixa Tipo Boca de Lobo- BL1</t>
  </si>
  <si>
    <t>Recuperação de Poço de Visita/Caixa com Boca de Lobo</t>
  </si>
  <si>
    <t>Rebaixamento do lençol freático p/ tubulação</t>
  </si>
  <si>
    <t>Total da Limpeza Geral</t>
  </si>
  <si>
    <t>Período</t>
  </si>
  <si>
    <t>m³XKm</t>
  </si>
  <si>
    <t xml:space="preserve">Remoção de material escavado – carga, descarga e tranporte </t>
  </si>
  <si>
    <t>3.8.2</t>
  </si>
  <si>
    <t>Mês 12</t>
  </si>
  <si>
    <t>VEGETAÇÃO</t>
  </si>
  <si>
    <t>Total da Vegetação</t>
  </si>
  <si>
    <t>Descrição dos Serviços</t>
  </si>
  <si>
    <r>
      <t xml:space="preserve">Assentamento e fornec. tubo </t>
    </r>
    <r>
      <rPr>
        <sz val="11"/>
        <rFont val="Symbol"/>
        <family val="1"/>
        <charset val="2"/>
      </rPr>
      <t>f</t>
    </r>
    <r>
      <rPr>
        <sz val="11"/>
        <rFont val="Arial"/>
        <family val="2"/>
      </rPr>
      <t xml:space="preserve"> 400 mm PA - 2 / PBJE </t>
    </r>
  </si>
  <si>
    <r>
      <t xml:space="preserve">Assentamento e fornec. tubo </t>
    </r>
    <r>
      <rPr>
        <sz val="11"/>
        <rFont val="Symbol"/>
        <family val="1"/>
        <charset val="2"/>
      </rPr>
      <t>f</t>
    </r>
    <r>
      <rPr>
        <sz val="11"/>
        <rFont val="Arial"/>
        <family val="2"/>
      </rPr>
      <t xml:space="preserve"> 600 mm PA - 2 / PBJE </t>
    </r>
  </si>
  <si>
    <t>5.</t>
  </si>
  <si>
    <t>5.1</t>
  </si>
  <si>
    <t>Código Sinapi</t>
  </si>
  <si>
    <t>Escoramento Meio Fio c/mat. local, compac. manualmente, faixa</t>
  </si>
  <si>
    <t>Escavação mecânica de material (corte)</t>
  </si>
  <si>
    <t xml:space="preserve">Locação e nivelamento de obra - topografia </t>
  </si>
  <si>
    <t>2.2.2</t>
  </si>
  <si>
    <t>2.2.3</t>
  </si>
  <si>
    <t>2.2.4</t>
  </si>
  <si>
    <t>2.4</t>
  </si>
  <si>
    <t>2.4.1</t>
  </si>
  <si>
    <t>2.4.2</t>
  </si>
  <si>
    <t>Locação e nivelamento de obra - topografia</t>
  </si>
  <si>
    <t>INSTALAÇÕES PROVISÓRIAS</t>
  </si>
  <si>
    <t>PAVIMENTAÇÃO</t>
  </si>
  <si>
    <t>Remoção, Recalçamento e realinhamento de meio fio</t>
  </si>
  <si>
    <t>Realinhamento de meio fio (retirada e recolocação)</t>
  </si>
  <si>
    <t>BDI={[(1+AC+S+R+G)x(1+DF)x(1+L)/(1-T)]-1}x100</t>
  </si>
  <si>
    <t>1.    Garantia (G)</t>
  </si>
  <si>
    <t>2.    Riscos ( R )</t>
  </si>
  <si>
    <t>3.    Despesas financeiras (DF)</t>
  </si>
  <si>
    <t>4.    Administração Central (AC)</t>
  </si>
  <si>
    <t>5.    Lucro (L)</t>
  </si>
  <si>
    <t>6.    Tributos (T)</t>
  </si>
  <si>
    <r>
      <rPr>
        <b/>
        <sz val="11"/>
        <color indexed="8"/>
        <rFont val="Arial"/>
        <family val="2"/>
      </rPr>
      <t>BDI</t>
    </r>
    <r>
      <rPr>
        <sz val="11"/>
        <color indexed="8"/>
        <rFont val="Arial"/>
        <family val="2"/>
      </rPr>
      <t>= conforme acórdão TCU nº 2622/2013 e nº 2369/2011</t>
    </r>
  </si>
  <si>
    <t>Ruas</t>
  </si>
  <si>
    <t>Pavimentação</t>
  </si>
  <si>
    <t>Drenagem</t>
  </si>
  <si>
    <t>TOTAL</t>
  </si>
  <si>
    <t>Total do Empreendimento</t>
  </si>
  <si>
    <t>Locação e nivelamento de obra - topografia (Pavimentação)</t>
  </si>
  <si>
    <t xml:space="preserve">CRONOGRAMA FÍSICO-FINANCEIRO </t>
  </si>
  <si>
    <t>Locação e nivelmaneto de obra - topografia (Drenagem)</t>
  </si>
  <si>
    <t>Reaterro e compactação de valas com material local</t>
  </si>
  <si>
    <t>Assentamento e fornecimento de Meio Fio de Concreto pré-moldado 100x15x13x30 cm</t>
  </si>
  <si>
    <t>Fornecimento e assentamento de bloco de concreto intertravado - e=8cm - rejunte areia grossa - colchão de areia média ou pó de pedra</t>
  </si>
  <si>
    <t>Reaterro Mecânico com adensamento hidraulico camada de 20 cm</t>
  </si>
  <si>
    <t>2.5</t>
  </si>
  <si>
    <t>2.5.1</t>
  </si>
  <si>
    <t>2.5.2</t>
  </si>
  <si>
    <t>Reforço de Tubulações</t>
  </si>
  <si>
    <t>Reforço cobertura do tubo - pó de pedra</t>
  </si>
  <si>
    <t>INS 10775</t>
  </si>
  <si>
    <t>GABINETE DE PROGRAMAS E PROJETOS ESPECIAIS</t>
  </si>
  <si>
    <t>2.2.5</t>
  </si>
  <si>
    <t>Transporte do pó de pedra</t>
  </si>
  <si>
    <t>m³xkm</t>
  </si>
  <si>
    <t>6.</t>
  </si>
  <si>
    <t>SINALIZAÇÃO</t>
  </si>
  <si>
    <t>6.1</t>
  </si>
  <si>
    <t>Placa de sinalização de trânsito semi-refletiva l=25cm - PARE - R-1 (sem suporte)</t>
  </si>
  <si>
    <t>SICRO 5213414</t>
  </si>
  <si>
    <t>Placa de identificação de logradouro (sem suporte)</t>
  </si>
  <si>
    <t>Suporte para placa de sinalização</t>
  </si>
  <si>
    <t>SICRO 5216111</t>
  </si>
  <si>
    <t xml:space="preserve">Sinalização horizontal com tinta base acrílica amarela (eixo contínuo e tracejado para via) </t>
  </si>
  <si>
    <t xml:space="preserve">Sinalização horizontal com tinta base acrílica branca (faixa de pedestres - FTP) </t>
  </si>
  <si>
    <t>Sinalização horizontal com tinta base acrílica branca (linha de retenção - LRE)</t>
  </si>
  <si>
    <t>Administração Local</t>
  </si>
  <si>
    <t>Mobilização e Desmobilização</t>
  </si>
  <si>
    <t xml:space="preserve">unid. </t>
  </si>
  <si>
    <t>1.6</t>
  </si>
  <si>
    <t>1.7</t>
  </si>
  <si>
    <t>COMP 005</t>
  </si>
  <si>
    <t>COMP 002</t>
  </si>
  <si>
    <t>COMP 006</t>
  </si>
  <si>
    <t>COMP 012</t>
  </si>
  <si>
    <t>COMP 010</t>
  </si>
  <si>
    <t>COMP 044</t>
  </si>
  <si>
    <t>COMP 046</t>
  </si>
  <si>
    <t>COMP 028</t>
  </si>
  <si>
    <t>COMP 016</t>
  </si>
  <si>
    <t>4.</t>
  </si>
  <si>
    <t>4.1</t>
  </si>
  <si>
    <t>4.2</t>
  </si>
  <si>
    <t>4.3</t>
  </si>
  <si>
    <t>4.4</t>
  </si>
  <si>
    <t>4.5</t>
  </si>
  <si>
    <t>4.6</t>
  </si>
  <si>
    <t>2.5.3</t>
  </si>
  <si>
    <t xml:space="preserve">Remoção de pavimentação asfáltica </t>
  </si>
  <si>
    <t>Construção de pavimento com aplicação de concreto betuminoso usinado à quente (CBUQ) -  5 cm</t>
  </si>
  <si>
    <t>2.5.4</t>
  </si>
  <si>
    <t>Transporte de CBUQ</t>
  </si>
  <si>
    <t xml:space="preserve">Supressão de árvores </t>
  </si>
  <si>
    <t>Colocação e compactação de aterro para sub-base</t>
  </si>
  <si>
    <t>Transporte de resíduos da pavimentação asfáltica</t>
  </si>
  <si>
    <t>2.5.5</t>
  </si>
  <si>
    <t>2.5.6</t>
  </si>
  <si>
    <t>3.6.2</t>
  </si>
  <si>
    <t>3.6.3</t>
  </si>
  <si>
    <t>3.6.4</t>
  </si>
  <si>
    <t>Remoção e recomposição de passeio</t>
  </si>
  <si>
    <t>Remoção e recomposição de passeio em concreto simples</t>
  </si>
  <si>
    <t>Remoção e recomposição de passeio em piso cerâmico</t>
  </si>
  <si>
    <t>Eng.ª Civil Bruna Teixeira Porciúncula Altê</t>
  </si>
  <si>
    <t>Execução de Imprimação com CM-30</t>
  </si>
  <si>
    <t>3.3.2</t>
  </si>
  <si>
    <t>3.5.2</t>
  </si>
  <si>
    <t>COMP 042</t>
  </si>
  <si>
    <t>Poço de visita - PV 2</t>
  </si>
  <si>
    <t>3.6.5</t>
  </si>
  <si>
    <t>3.5.3</t>
  </si>
  <si>
    <t>Retirada de tubulação de 600 mm ou maior</t>
  </si>
  <si>
    <t>3.9</t>
  </si>
  <si>
    <t>3.9.1</t>
  </si>
  <si>
    <t>3.9.2</t>
  </si>
  <si>
    <t>Aterro em Saibro (inclusive transporte)</t>
  </si>
  <si>
    <t>COMP 014</t>
  </si>
  <si>
    <t>COMP032</t>
  </si>
  <si>
    <t>COMP 045</t>
  </si>
  <si>
    <t>COMP033</t>
  </si>
  <si>
    <t>COMP 048</t>
  </si>
  <si>
    <t>COMP 047</t>
  </si>
  <si>
    <t>COMP 049</t>
  </si>
  <si>
    <t>COMP 039</t>
  </si>
  <si>
    <t>COMP 015</t>
  </si>
  <si>
    <t>COMP 051</t>
  </si>
  <si>
    <t>COMP 004</t>
  </si>
  <si>
    <t>Total Sinalização</t>
  </si>
  <si>
    <t>Caixa Tipo Boca de Lobo- BL2</t>
  </si>
  <si>
    <t>Rebaixam. do lençol frea. p/ execução de  BL, PV e Ala</t>
  </si>
  <si>
    <t>COMP 054</t>
  </si>
  <si>
    <t>Ala de concreto armado para 1 tubo de 600 mm</t>
  </si>
  <si>
    <t>Poços de visita, caixa de boca de lobo e alas</t>
  </si>
  <si>
    <t>Chefe de Gabinete GPPE Andrea dos Santos</t>
  </si>
  <si>
    <t>ORÇAMENTO RUA HAITI (entre Av. José Bonifácio e Rua Bolivia)</t>
  </si>
  <si>
    <t>Rua Haiti</t>
  </si>
  <si>
    <t>RESUMO RUA HAITI (entre Av. José Bonifácio e Rua Bolivia)</t>
  </si>
  <si>
    <t>COMP040</t>
  </si>
  <si>
    <t>Chefe de Gabinete GPPE Edes Andrade Filho</t>
  </si>
  <si>
    <t>OBS: A base dos custos unitários de cada item contido neste orçamento têm origem da tabela do SINAPI de Março de 2021 e SICRO de Outubro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</si>
</sst>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#,##0.00\ ;\-#,##0.00\ ;&quot; -&quot;#\ ;@\ "/>
    <numFmt numFmtId="166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2"/>
      <name val="Arial"/>
      <family val="2"/>
    </font>
    <font>
      <sz val="12"/>
      <color indexed="8"/>
      <name val="Calibri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Symbol"/>
      <family val="1"/>
      <charset val="2"/>
    </font>
    <font>
      <b/>
      <sz val="12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0" fontId="5" fillId="0" borderId="0"/>
    <xf numFmtId="44" fontId="2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5" fillId="0" borderId="0"/>
    <xf numFmtId="9" fontId="24" fillId="0" borderId="0" applyBorder="0" applyAlignment="0" applyProtection="0"/>
    <xf numFmtId="9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24" fillId="0" borderId="0" applyBorder="0" applyAlignment="0" applyProtection="0"/>
    <xf numFmtId="43" fontId="23" fillId="0" borderId="0" applyFont="0" applyFill="0" applyBorder="0" applyAlignment="0" applyProtection="0"/>
  </cellStyleXfs>
  <cellXfs count="324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3" fillId="2" borderId="4" xfId="1" applyFont="1" applyFill="1" applyBorder="1" applyAlignment="1">
      <alignment horizontal="center"/>
    </xf>
    <xf numFmtId="9" fontId="11" fillId="2" borderId="4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12" fillId="2" borderId="0" xfId="4" applyNumberFormat="1" applyFont="1" applyFill="1" applyBorder="1" applyAlignment="1">
      <alignment horizontal="center" vertical="center"/>
    </xf>
    <xf numFmtId="9" fontId="12" fillId="2" borderId="0" xfId="4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9" fontId="11" fillId="2" borderId="0" xfId="4" applyFont="1" applyFill="1" applyBorder="1" applyAlignment="1">
      <alignment horizontal="center" vertical="center"/>
    </xf>
    <xf numFmtId="9" fontId="14" fillId="2" borderId="0" xfId="4" applyFont="1" applyFill="1" applyBorder="1" applyAlignment="1">
      <alignment horizontal="center" vertical="center"/>
    </xf>
    <xf numFmtId="9" fontId="12" fillId="2" borderId="0" xfId="2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44" fontId="10" fillId="2" borderId="0" xfId="0" applyNumberFormat="1" applyFont="1" applyFill="1" applyBorder="1" applyAlignment="1">
      <alignment horizontal="center"/>
    </xf>
    <xf numFmtId="44" fontId="10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6" fillId="2" borderId="6" xfId="0" applyFont="1" applyFill="1" applyBorder="1" applyAlignment="1">
      <alignment horizontal="center"/>
    </xf>
    <xf numFmtId="4" fontId="16" fillId="2" borderId="7" xfId="0" applyNumberFormat="1" applyFont="1" applyFill="1" applyBorder="1" applyAlignment="1">
      <alignment horizontal="center"/>
    </xf>
    <xf numFmtId="0" fontId="18" fillId="3" borderId="3" xfId="1" applyFont="1" applyFill="1" applyBorder="1" applyAlignment="1">
      <alignment horizontal="right"/>
    </xf>
    <xf numFmtId="0" fontId="16" fillId="2" borderId="8" xfId="0" applyFont="1" applyFill="1" applyBorder="1" applyAlignment="1">
      <alignment horizontal="center"/>
    </xf>
    <xf numFmtId="0" fontId="18" fillId="3" borderId="8" xfId="1" applyFont="1" applyFill="1" applyBorder="1" applyAlignment="1">
      <alignment horizontal="center" vertical="top"/>
    </xf>
    <xf numFmtId="2" fontId="16" fillId="2" borderId="8" xfId="0" applyNumberFormat="1" applyFont="1" applyFill="1" applyBorder="1" applyAlignment="1">
      <alignment horizontal="center"/>
    </xf>
    <xf numFmtId="44" fontId="19" fillId="3" borderId="10" xfId="2" applyFont="1" applyFill="1" applyBorder="1" applyAlignment="1">
      <alignment horizontal="center"/>
    </xf>
    <xf numFmtId="0" fontId="19" fillId="3" borderId="17" xfId="1" applyFont="1" applyFill="1" applyBorder="1" applyAlignment="1">
      <alignment vertical="top"/>
    </xf>
    <xf numFmtId="0" fontId="19" fillId="3" borderId="18" xfId="1" applyFont="1" applyFill="1" applyBorder="1" applyAlignment="1">
      <alignment vertical="top"/>
    </xf>
    <xf numFmtId="44" fontId="19" fillId="3" borderId="19" xfId="2" applyFont="1" applyFill="1" applyBorder="1" applyAlignment="1">
      <alignment horizontal="center"/>
    </xf>
    <xf numFmtId="0" fontId="19" fillId="3" borderId="5" xfId="1" applyFont="1" applyFill="1" applyBorder="1" applyAlignment="1">
      <alignment horizontal="center"/>
    </xf>
    <xf numFmtId="0" fontId="19" fillId="3" borderId="22" xfId="1" applyFont="1" applyFill="1" applyBorder="1" applyAlignment="1">
      <alignment vertical="top"/>
    </xf>
    <xf numFmtId="0" fontId="19" fillId="3" borderId="23" xfId="1" applyFont="1" applyFill="1" applyBorder="1" applyAlignment="1">
      <alignment vertical="top"/>
    </xf>
    <xf numFmtId="0" fontId="19" fillId="3" borderId="3" xfId="1" applyFont="1" applyFill="1" applyBorder="1" applyAlignment="1">
      <alignment horizontal="center"/>
    </xf>
    <xf numFmtId="0" fontId="18" fillId="3" borderId="5" xfId="1" applyFont="1" applyFill="1" applyBorder="1" applyAlignment="1">
      <alignment horizontal="right" vertical="top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0" fillId="0" borderId="26" xfId="0" applyFont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/>
    <xf numFmtId="0" fontId="18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21" fillId="0" borderId="0" xfId="0" applyFont="1"/>
    <xf numFmtId="44" fontId="15" fillId="2" borderId="12" xfId="2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/>
    </xf>
    <xf numFmtId="0" fontId="19" fillId="0" borderId="17" xfId="1" applyFont="1" applyFill="1" applyBorder="1" applyAlignment="1">
      <alignment vertical="top"/>
    </xf>
    <xf numFmtId="0" fontId="19" fillId="0" borderId="18" xfId="1" applyFont="1" applyFill="1" applyBorder="1" applyAlignment="1">
      <alignment vertical="top"/>
    </xf>
    <xf numFmtId="0" fontId="16" fillId="0" borderId="0" xfId="0" applyFont="1" applyAlignment="1">
      <alignment horizontal="center"/>
    </xf>
    <xf numFmtId="0" fontId="18" fillId="3" borderId="3" xfId="1" applyFont="1" applyFill="1" applyBorder="1" applyAlignment="1">
      <alignment horizontal="right" vertical="center"/>
    </xf>
    <xf numFmtId="0" fontId="18" fillId="3" borderId="8" xfId="1" applyFont="1" applyFill="1" applyBorder="1" applyAlignment="1">
      <alignment horizontal="center" vertical="center"/>
    </xf>
    <xf numFmtId="0" fontId="19" fillId="2" borderId="18" xfId="1" applyFont="1" applyFill="1" applyBorder="1" applyAlignment="1">
      <alignment vertical="top"/>
    </xf>
    <xf numFmtId="0" fontId="16" fillId="2" borderId="8" xfId="0" applyFont="1" applyFill="1" applyBorder="1" applyAlignment="1">
      <alignment horizontal="center" vertical="center"/>
    </xf>
    <xf numFmtId="44" fontId="19" fillId="3" borderId="29" xfId="2" applyNumberFormat="1" applyFont="1" applyFill="1" applyBorder="1" applyAlignment="1">
      <alignment horizontal="center"/>
    </xf>
    <xf numFmtId="0" fontId="19" fillId="3" borderId="0" xfId="1" applyFont="1" applyFill="1" applyBorder="1" applyAlignment="1">
      <alignment horizontal="right"/>
    </xf>
    <xf numFmtId="44" fontId="19" fillId="3" borderId="0" xfId="2" applyFont="1" applyFill="1" applyBorder="1" applyAlignment="1">
      <alignment horizontal="center"/>
    </xf>
    <xf numFmtId="0" fontId="18" fillId="0" borderId="8" xfId="1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right"/>
    </xf>
    <xf numFmtId="0" fontId="16" fillId="2" borderId="3" xfId="0" applyFont="1" applyFill="1" applyBorder="1" applyAlignment="1">
      <alignment horizontal="right" vertical="center"/>
    </xf>
    <xf numFmtId="44" fontId="19" fillId="3" borderId="10" xfId="2" applyNumberFormat="1" applyFont="1" applyFill="1" applyBorder="1" applyAlignment="1">
      <alignment horizontal="center"/>
    </xf>
    <xf numFmtId="0" fontId="18" fillId="3" borderId="27" xfId="1" applyFont="1" applyFill="1" applyBorder="1" applyAlignment="1">
      <alignment horizontal="center" vertical="center"/>
    </xf>
    <xf numFmtId="0" fontId="19" fillId="3" borderId="32" xfId="1" applyFont="1" applyFill="1" applyBorder="1" applyAlignment="1">
      <alignment horizontal="center" vertical="center"/>
    </xf>
    <xf numFmtId="10" fontId="1" fillId="0" borderId="33" xfId="4" applyNumberFormat="1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10" fontId="7" fillId="0" borderId="2" xfId="4" applyNumberFormat="1" applyFont="1" applyBorder="1" applyAlignment="1">
      <alignment horizontal="left"/>
    </xf>
    <xf numFmtId="4" fontId="16" fillId="2" borderId="6" xfId="5" applyNumberFormat="1" applyFont="1" applyFill="1" applyBorder="1" applyAlignment="1">
      <alignment horizontal="center" vertical="center"/>
    </xf>
    <xf numFmtId="4" fontId="16" fillId="2" borderId="7" xfId="5" applyNumberFormat="1" applyFont="1" applyFill="1" applyBorder="1" applyAlignment="1">
      <alignment horizontal="center" vertical="center"/>
    </xf>
    <xf numFmtId="0" fontId="17" fillId="4" borderId="4" xfId="0" applyFont="1" applyFill="1" applyBorder="1" applyAlignment="1"/>
    <xf numFmtId="0" fontId="17" fillId="4" borderId="11" xfId="0" applyFont="1" applyFill="1" applyBorder="1" applyAlignment="1"/>
    <xf numFmtId="0" fontId="17" fillId="4" borderId="12" xfId="0" applyFont="1" applyFill="1" applyBorder="1" applyAlignment="1"/>
    <xf numFmtId="0" fontId="17" fillId="4" borderId="20" xfId="0" applyFont="1" applyFill="1" applyBorder="1" applyAlignment="1"/>
    <xf numFmtId="0" fontId="17" fillId="4" borderId="21" xfId="0" applyFont="1" applyFill="1" applyBorder="1" applyAlignment="1"/>
    <xf numFmtId="0" fontId="17" fillId="4" borderId="20" xfId="0" applyFont="1" applyFill="1" applyBorder="1" applyAlignment="1">
      <alignment horizontal="left"/>
    </xf>
    <xf numFmtId="0" fontId="17" fillId="4" borderId="24" xfId="0" applyFont="1" applyFill="1" applyBorder="1" applyAlignment="1"/>
    <xf numFmtId="0" fontId="17" fillId="4" borderId="25" xfId="0" applyFont="1" applyFill="1" applyBorder="1" applyAlignment="1"/>
    <xf numFmtId="44" fontId="19" fillId="5" borderId="25" xfId="2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" fontId="16" fillId="2" borderId="6" xfId="5" applyNumberFormat="1" applyFont="1" applyFill="1" applyBorder="1" applyAlignment="1">
      <alignment horizontal="center" vertical="center"/>
    </xf>
    <xf numFmtId="44" fontId="14" fillId="2" borderId="9" xfId="2" applyFont="1" applyFill="1" applyBorder="1" applyAlignment="1">
      <alignment horizontal="center" vertical="center"/>
    </xf>
    <xf numFmtId="44" fontId="11" fillId="2" borderId="9" xfId="2" applyFont="1" applyFill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/>
    </xf>
    <xf numFmtId="0" fontId="11" fillId="2" borderId="36" xfId="1" applyFont="1" applyFill="1" applyBorder="1" applyAlignment="1">
      <alignment horizontal="center" vertical="center"/>
    </xf>
    <xf numFmtId="0" fontId="11" fillId="2" borderId="37" xfId="1" applyFont="1" applyFill="1" applyBorder="1" applyAlignment="1">
      <alignment horizontal="center" vertical="center"/>
    </xf>
    <xf numFmtId="10" fontId="9" fillId="0" borderId="0" xfId="4" applyNumberFormat="1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 vertical="center"/>
    </xf>
    <xf numFmtId="4" fontId="16" fillId="9" borderId="6" xfId="5" applyNumberFormat="1" applyFont="1" applyFill="1" applyBorder="1" applyAlignment="1">
      <alignment horizontal="center" vertical="center"/>
    </xf>
    <xf numFmtId="0" fontId="3" fillId="0" borderId="42" xfId="0" applyNumberFormat="1" applyFont="1" applyBorder="1"/>
    <xf numFmtId="0" fontId="9" fillId="0" borderId="43" xfId="0" applyFont="1" applyFill="1" applyBorder="1" applyAlignment="1" applyProtection="1">
      <alignment horizontal="center" vertical="center" wrapText="1"/>
      <protection locked="0"/>
    </xf>
    <xf numFmtId="0" fontId="25" fillId="0" borderId="2" xfId="6" applyFont="1" applyBorder="1" applyAlignment="1">
      <alignment horizontal="center"/>
    </xf>
    <xf numFmtId="0" fontId="16" fillId="0" borderId="42" xfId="0" applyNumberFormat="1" applyFont="1" applyBorder="1"/>
    <xf numFmtId="0" fontId="26" fillId="0" borderId="1" xfId="6" applyFont="1" applyBorder="1" applyAlignment="1">
      <alignment horizontal="left"/>
    </xf>
    <xf numFmtId="0" fontId="27" fillId="0" borderId="26" xfId="0" applyFont="1" applyBorder="1" applyAlignment="1">
      <alignment horizontal="left"/>
    </xf>
    <xf numFmtId="10" fontId="16" fillId="0" borderId="33" xfId="4" applyNumberFormat="1" applyFont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10" fontId="17" fillId="0" borderId="2" xfId="4" applyNumberFormat="1" applyFont="1" applyBorder="1" applyAlignment="1">
      <alignment horizontal="left"/>
    </xf>
    <xf numFmtId="0" fontId="0" fillId="0" borderId="43" xfId="0" applyBorder="1"/>
    <xf numFmtId="0" fontId="0" fillId="0" borderId="2" xfId="0" applyBorder="1"/>
    <xf numFmtId="0" fontId="19" fillId="8" borderId="23" xfId="1" applyFont="1" applyFill="1" applyBorder="1" applyAlignment="1">
      <alignment vertical="top"/>
    </xf>
    <xf numFmtId="2" fontId="19" fillId="8" borderId="18" xfId="1" applyNumberFormat="1" applyFont="1" applyFill="1" applyBorder="1" applyAlignment="1">
      <alignment vertical="top"/>
    </xf>
    <xf numFmtId="0" fontId="28" fillId="9" borderId="26" xfId="0" applyFont="1" applyFill="1" applyBorder="1" applyAlignment="1">
      <alignment horizontal="center" vertical="center"/>
    </xf>
    <xf numFmtId="0" fontId="28" fillId="9" borderId="0" xfId="0" applyFont="1" applyFill="1" applyBorder="1" applyAlignment="1">
      <alignment horizontal="center" vertical="center"/>
    </xf>
    <xf numFmtId="0" fontId="28" fillId="9" borderId="33" xfId="0" applyFont="1" applyFill="1" applyBorder="1" applyAlignment="1">
      <alignment horizontal="center" vertical="center"/>
    </xf>
    <xf numFmtId="44" fontId="29" fillId="9" borderId="8" xfId="0" applyNumberFormat="1" applyFont="1" applyFill="1" applyBorder="1" applyAlignment="1">
      <alignment vertical="center"/>
    </xf>
    <xf numFmtId="44" fontId="28" fillId="9" borderId="8" xfId="0" applyNumberFormat="1" applyFont="1" applyFill="1" applyBorder="1" applyAlignment="1">
      <alignment vertical="center"/>
    </xf>
    <xf numFmtId="44" fontId="0" fillId="0" borderId="0" xfId="0" applyNumberFormat="1"/>
    <xf numFmtId="0" fontId="4" fillId="9" borderId="0" xfId="0" applyFont="1" applyFill="1" applyBorder="1" applyAlignment="1"/>
    <xf numFmtId="0" fontId="0" fillId="9" borderId="0" xfId="0" applyFill="1"/>
    <xf numFmtId="0" fontId="4" fillId="9" borderId="26" xfId="0" applyFont="1" applyFill="1" applyBorder="1" applyAlignment="1"/>
    <xf numFmtId="0" fontId="4" fillId="9" borderId="0" xfId="0" applyFont="1" applyFill="1" applyBorder="1" applyAlignment="1">
      <alignment vertical="center"/>
    </xf>
    <xf numFmtId="0" fontId="0" fillId="9" borderId="0" xfId="0" applyFill="1" applyBorder="1"/>
    <xf numFmtId="0" fontId="16" fillId="2" borderId="0" xfId="0" applyFont="1" applyFill="1" applyAlignment="1"/>
    <xf numFmtId="0" fontId="16" fillId="9" borderId="0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28" fillId="9" borderId="28" xfId="0" applyFont="1" applyFill="1" applyBorder="1" applyAlignment="1">
      <alignment horizontal="center" vertical="center"/>
    </xf>
    <xf numFmtId="0" fontId="28" fillId="9" borderId="13" xfId="0" applyFont="1" applyFill="1" applyBorder="1" applyAlignment="1">
      <alignment horizontal="center" vertical="center"/>
    </xf>
    <xf numFmtId="0" fontId="28" fillId="9" borderId="49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vertical="center"/>
    </xf>
    <xf numFmtId="44" fontId="29" fillId="9" borderId="9" xfId="0" applyNumberFormat="1" applyFont="1" applyFill="1" applyBorder="1" applyAlignment="1">
      <alignment horizontal="center" vertical="center"/>
    </xf>
    <xf numFmtId="0" fontId="30" fillId="9" borderId="36" xfId="0" applyFont="1" applyFill="1" applyBorder="1" applyAlignment="1">
      <alignment horizontal="right" vertical="center"/>
    </xf>
    <xf numFmtId="44" fontId="30" fillId="9" borderId="10" xfId="0" applyNumberFormat="1" applyFont="1" applyFill="1" applyBorder="1" applyAlignment="1">
      <alignment horizontal="center" vertical="center"/>
    </xf>
    <xf numFmtId="0" fontId="15" fillId="9" borderId="33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15" fillId="9" borderId="26" xfId="0" applyFont="1" applyFill="1" applyBorder="1" applyAlignment="1">
      <alignment vertical="center"/>
    </xf>
    <xf numFmtId="0" fontId="14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left"/>
    </xf>
    <xf numFmtId="9" fontId="11" fillId="9" borderId="0" xfId="4" applyNumberFormat="1" applyFont="1" applyFill="1" applyBorder="1" applyAlignment="1">
      <alignment horizontal="center" vertical="center"/>
    </xf>
    <xf numFmtId="164" fontId="11" fillId="9" borderId="0" xfId="4" applyNumberFormat="1" applyFont="1" applyFill="1" applyBorder="1" applyAlignment="1">
      <alignment horizontal="center" vertical="center"/>
    </xf>
    <xf numFmtId="9" fontId="11" fillId="9" borderId="0" xfId="4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/>
    </xf>
    <xf numFmtId="0" fontId="31" fillId="0" borderId="0" xfId="0" applyFont="1" applyBorder="1" applyAlignment="1"/>
    <xf numFmtId="0" fontId="11" fillId="9" borderId="0" xfId="1" applyFont="1" applyFill="1" applyBorder="1" applyAlignment="1">
      <alignment horizontal="center" vertical="center"/>
    </xf>
    <xf numFmtId="44" fontId="14" fillId="2" borderId="0" xfId="2" applyFont="1" applyFill="1" applyBorder="1" applyAlignment="1">
      <alignment horizontal="center" vertical="center"/>
    </xf>
    <xf numFmtId="44" fontId="14" fillId="9" borderId="0" xfId="2" applyFont="1" applyFill="1" applyBorder="1" applyAlignment="1">
      <alignment horizontal="center" vertical="center"/>
    </xf>
    <xf numFmtId="44" fontId="11" fillId="2" borderId="0" xfId="2" applyFont="1" applyFill="1" applyBorder="1" applyAlignment="1">
      <alignment horizontal="center" vertical="center"/>
    </xf>
    <xf numFmtId="164" fontId="11" fillId="2" borderId="0" xfId="4" applyNumberFormat="1" applyFont="1" applyFill="1" applyBorder="1" applyAlignment="1">
      <alignment horizontal="center" vertical="center"/>
    </xf>
    <xf numFmtId="44" fontId="11" fillId="9" borderId="0" xfId="2" applyFont="1" applyFill="1" applyBorder="1" applyAlignment="1">
      <alignment horizontal="center" vertical="center"/>
    </xf>
    <xf numFmtId="9" fontId="11" fillId="2" borderId="0" xfId="1" applyNumberFormat="1" applyFont="1" applyFill="1" applyBorder="1" applyAlignment="1">
      <alignment horizontal="center"/>
    </xf>
    <xf numFmtId="44" fontId="15" fillId="2" borderId="0" xfId="2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10" fontId="32" fillId="0" borderId="0" xfId="4" applyNumberFormat="1" applyFont="1" applyFill="1" applyBorder="1" applyAlignment="1">
      <alignment horizontal="center"/>
    </xf>
    <xf numFmtId="0" fontId="33" fillId="9" borderId="0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wrapText="1"/>
    </xf>
    <xf numFmtId="4" fontId="19" fillId="9" borderId="18" xfId="1" applyNumberFormat="1" applyFont="1" applyFill="1" applyBorder="1" applyAlignment="1">
      <alignment vertical="top"/>
    </xf>
    <xf numFmtId="0" fontId="19" fillId="8" borderId="18" xfId="1" applyFont="1" applyFill="1" applyBorder="1" applyAlignment="1">
      <alignment vertical="top"/>
    </xf>
    <xf numFmtId="0" fontId="0" fillId="9" borderId="0" xfId="0" applyFill="1" applyAlignment="1">
      <alignment horizontal="center"/>
    </xf>
    <xf numFmtId="10" fontId="11" fillId="0" borderId="0" xfId="4" applyNumberFormat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9" fontId="11" fillId="9" borderId="3" xfId="4" applyFont="1" applyFill="1" applyBorder="1" applyAlignment="1">
      <alignment horizontal="center" vertical="center"/>
    </xf>
    <xf numFmtId="9" fontId="11" fillId="9" borderId="3" xfId="4" applyNumberFormat="1" applyFont="1" applyFill="1" applyBorder="1" applyAlignment="1">
      <alignment horizontal="center" vertical="center"/>
    </xf>
    <xf numFmtId="164" fontId="11" fillId="9" borderId="3" xfId="4" applyNumberFormat="1" applyFont="1" applyFill="1" applyBorder="1" applyAlignment="1">
      <alignment horizontal="center" vertical="center"/>
    </xf>
    <xf numFmtId="4" fontId="16" fillId="9" borderId="7" xfId="5" applyNumberFormat="1" applyFont="1" applyFill="1" applyBorder="1" applyAlignment="1">
      <alignment horizontal="center" vertical="center"/>
    </xf>
    <xf numFmtId="0" fontId="18" fillId="8" borderId="8" xfId="1" applyFont="1" applyFill="1" applyBorder="1" applyAlignment="1">
      <alignment horizontal="center" vertical="center"/>
    </xf>
    <xf numFmtId="4" fontId="16" fillId="9" borderId="8" xfId="5" applyNumberFormat="1" applyFont="1" applyFill="1" applyBorder="1" applyAlignment="1">
      <alignment horizontal="center" vertical="center"/>
    </xf>
    <xf numFmtId="0" fontId="19" fillId="9" borderId="18" xfId="1" applyFont="1" applyFill="1" applyBorder="1" applyAlignment="1">
      <alignment vertical="top"/>
    </xf>
    <xf numFmtId="0" fontId="6" fillId="8" borderId="18" xfId="1" applyFont="1" applyFill="1" applyBorder="1" applyAlignment="1">
      <alignment vertical="top"/>
    </xf>
    <xf numFmtId="0" fontId="18" fillId="3" borderId="5" xfId="1" applyFont="1" applyFill="1" applyBorder="1" applyAlignment="1">
      <alignment horizontal="right" vertical="center"/>
    </xf>
    <xf numFmtId="0" fontId="16" fillId="9" borderId="6" xfId="0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  <xf numFmtId="4" fontId="18" fillId="8" borderId="8" xfId="1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/>
    </xf>
    <xf numFmtId="4" fontId="16" fillId="2" borderId="8" xfId="5" applyNumberFormat="1" applyFont="1" applyFill="1" applyBorder="1" applyAlignment="1">
      <alignment horizontal="center" vertical="center"/>
    </xf>
    <xf numFmtId="44" fontId="34" fillId="2" borderId="0" xfId="2" applyFont="1" applyFill="1" applyBorder="1" applyAlignment="1">
      <alignment horizontal="center" vertical="center"/>
    </xf>
    <xf numFmtId="9" fontId="11" fillId="9" borderId="5" xfId="4" applyFont="1" applyFill="1" applyBorder="1" applyAlignment="1">
      <alignment horizontal="center" vertical="center"/>
    </xf>
    <xf numFmtId="44" fontId="14" fillId="2" borderId="7" xfId="2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27" fillId="9" borderId="8" xfId="0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right" vertical="center"/>
    </xf>
    <xf numFmtId="0" fontId="27" fillId="9" borderId="6" xfId="0" applyFont="1" applyFill="1" applyBorder="1" applyAlignment="1">
      <alignment horizontal="center" vertical="center"/>
    </xf>
    <xf numFmtId="4" fontId="16" fillId="2" borderId="51" xfId="5" applyNumberFormat="1" applyFont="1" applyFill="1" applyBorder="1" applyAlignment="1">
      <alignment horizontal="center" vertical="center"/>
    </xf>
    <xf numFmtId="4" fontId="16" fillId="2" borderId="49" xfId="5" applyNumberFormat="1" applyFont="1" applyFill="1" applyBorder="1" applyAlignment="1">
      <alignment horizontal="center" vertical="center"/>
    </xf>
    <xf numFmtId="4" fontId="16" fillId="2" borderId="9" xfId="5" applyNumberFormat="1" applyFont="1" applyFill="1" applyBorder="1" applyAlignment="1">
      <alignment horizontal="center" vertical="center"/>
    </xf>
    <xf numFmtId="0" fontId="27" fillId="9" borderId="30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4" fontId="16" fillId="2" borderId="28" xfId="5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/>
    </xf>
    <xf numFmtId="4" fontId="16" fillId="2" borderId="52" xfId="5" applyNumberFormat="1" applyFont="1" applyFill="1" applyBorder="1" applyAlignment="1">
      <alignment horizontal="center" vertical="center"/>
    </xf>
    <xf numFmtId="43" fontId="3" fillId="9" borderId="0" xfId="0" applyNumberFormat="1" applyFont="1" applyFill="1" applyAlignment="1"/>
    <xf numFmtId="43" fontId="3" fillId="9" borderId="0" xfId="0" applyNumberFormat="1" applyFont="1" applyFill="1" applyAlignment="1">
      <alignment horizontal="center"/>
    </xf>
    <xf numFmtId="0" fontId="17" fillId="4" borderId="54" xfId="0" applyFont="1" applyFill="1" applyBorder="1" applyAlignment="1">
      <alignment horizontal="left"/>
    </xf>
    <xf numFmtId="0" fontId="17" fillId="4" borderId="51" xfId="0" applyFont="1" applyFill="1" applyBorder="1" applyAlignment="1"/>
    <xf numFmtId="0" fontId="17" fillId="4" borderId="55" xfId="0" applyFont="1" applyFill="1" applyBorder="1" applyAlignment="1"/>
    <xf numFmtId="0" fontId="27" fillId="9" borderId="28" xfId="0" applyFont="1" applyFill="1" applyBorder="1" applyAlignment="1">
      <alignment horizontal="center" vertical="center"/>
    </xf>
    <xf numFmtId="0" fontId="19" fillId="8" borderId="3" xfId="1" applyFont="1" applyFill="1" applyBorder="1" applyAlignment="1">
      <alignment horizontal="center"/>
    </xf>
    <xf numFmtId="0" fontId="19" fillId="8" borderId="17" xfId="1" applyFont="1" applyFill="1" applyBorder="1" applyAlignment="1">
      <alignment vertical="top"/>
    </xf>
    <xf numFmtId="0" fontId="18" fillId="3" borderId="8" xfId="1" applyFont="1" applyFill="1" applyBorder="1" applyAlignment="1">
      <alignment horizontal="right"/>
    </xf>
    <xf numFmtId="0" fontId="19" fillId="3" borderId="8" xfId="1" applyFont="1" applyFill="1" applyBorder="1" applyAlignment="1">
      <alignment horizontal="right"/>
    </xf>
    <xf numFmtId="44" fontId="14" fillId="9" borderId="0" xfId="0" applyNumberFormat="1" applyFont="1" applyFill="1" applyBorder="1" applyAlignment="1">
      <alignment horizontal="right"/>
    </xf>
    <xf numFmtId="44" fontId="14" fillId="9" borderId="0" xfId="0" applyNumberFormat="1" applyFont="1" applyFill="1" applyBorder="1" applyAlignment="1">
      <alignment horizontal="center"/>
    </xf>
    <xf numFmtId="10" fontId="11" fillId="9" borderId="30" xfId="4" applyNumberFormat="1" applyFont="1" applyFill="1" applyBorder="1" applyAlignment="1"/>
    <xf numFmtId="0" fontId="3" fillId="9" borderId="0" xfId="0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19" fillId="0" borderId="23" xfId="1" applyFont="1" applyFill="1" applyBorder="1" applyAlignment="1">
      <alignment vertical="top"/>
    </xf>
    <xf numFmtId="4" fontId="16" fillId="0" borderId="6" xfId="5" applyNumberFormat="1" applyFont="1" applyFill="1" applyBorder="1" applyAlignment="1">
      <alignment horizontal="center" vertical="center"/>
    </xf>
    <xf numFmtId="4" fontId="19" fillId="0" borderId="18" xfId="1" applyNumberFormat="1" applyFont="1" applyFill="1" applyBorder="1" applyAlignment="1">
      <alignment vertical="top"/>
    </xf>
    <xf numFmtId="4" fontId="16" fillId="0" borderId="8" xfId="5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4" fontId="16" fillId="0" borderId="28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43" fontId="3" fillId="9" borderId="0" xfId="0" applyNumberFormat="1" applyFont="1" applyFill="1" applyAlignment="1">
      <alignment horizontal="center" wrapText="1"/>
    </xf>
    <xf numFmtId="0" fontId="3" fillId="9" borderId="0" xfId="0" applyFont="1" applyFill="1" applyAlignment="1">
      <alignment horizontal="center"/>
    </xf>
    <xf numFmtId="43" fontId="3" fillId="9" borderId="0" xfId="0" applyNumberFormat="1" applyFont="1" applyFill="1" applyAlignment="1">
      <alignment horizontal="center"/>
    </xf>
    <xf numFmtId="10" fontId="11" fillId="0" borderId="30" xfId="4" applyNumberFormat="1" applyFont="1" applyFill="1" applyBorder="1" applyAlignment="1">
      <alignment horizontal="center"/>
    </xf>
    <xf numFmtId="10" fontId="11" fillId="0" borderId="30" xfId="4" applyNumberFormat="1" applyFont="1" applyFill="1" applyBorder="1" applyAlignment="1">
      <alignment horizontal="left"/>
    </xf>
    <xf numFmtId="4" fontId="3" fillId="9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2" fontId="16" fillId="0" borderId="28" xfId="5" applyNumberFormat="1" applyFont="1" applyFill="1" applyBorder="1" applyAlignment="1">
      <alignment horizontal="center" vertical="center"/>
    </xf>
    <xf numFmtId="2" fontId="16" fillId="0" borderId="8" xfId="5" applyNumberFormat="1" applyFont="1" applyFill="1" applyBorder="1" applyAlignment="1">
      <alignment horizontal="center"/>
    </xf>
    <xf numFmtId="2" fontId="16" fillId="0" borderId="8" xfId="5" applyNumberFormat="1" applyFont="1" applyFill="1" applyBorder="1" applyAlignment="1">
      <alignment horizontal="center" vertical="center"/>
    </xf>
    <xf numFmtId="2" fontId="16" fillId="0" borderId="8" xfId="0" applyNumberFormat="1" applyFont="1" applyFill="1" applyBorder="1" applyAlignment="1">
      <alignment horizontal="center" vertical="center"/>
    </xf>
    <xf numFmtId="4" fontId="16" fillId="0" borderId="23" xfId="5" applyNumberFormat="1" applyFont="1" applyFill="1" applyBorder="1" applyAlignment="1">
      <alignment horizontal="center" vertical="center"/>
    </xf>
    <xf numFmtId="2" fontId="18" fillId="0" borderId="8" xfId="1" applyNumberFormat="1" applyFont="1" applyFill="1" applyBorder="1" applyAlignment="1">
      <alignment horizontal="center" vertical="center"/>
    </xf>
    <xf numFmtId="4" fontId="16" fillId="0" borderId="8" xfId="0" applyNumberFormat="1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/>
    </xf>
    <xf numFmtId="0" fontId="19" fillId="3" borderId="26" xfId="1" applyFont="1" applyFill="1" applyBorder="1" applyAlignment="1">
      <alignment horizontal="right"/>
    </xf>
    <xf numFmtId="0" fontId="19" fillId="3" borderId="58" xfId="1" applyFont="1" applyFill="1" applyBorder="1" applyAlignment="1">
      <alignment horizontal="right"/>
    </xf>
    <xf numFmtId="0" fontId="18" fillId="8" borderId="8" xfId="1" applyFont="1" applyFill="1" applyBorder="1" applyAlignment="1">
      <alignment vertical="center"/>
    </xf>
    <xf numFmtId="0" fontId="18" fillId="8" borderId="6" xfId="1" applyFont="1" applyFill="1" applyBorder="1" applyAlignment="1">
      <alignment vertical="center"/>
    </xf>
    <xf numFmtId="0" fontId="18" fillId="8" borderId="6" xfId="1" applyFont="1" applyFill="1" applyBorder="1" applyAlignment="1">
      <alignment vertical="top"/>
    </xf>
    <xf numFmtId="0" fontId="18" fillId="8" borderId="8" xfId="1" applyFont="1" applyFill="1" applyBorder="1" applyAlignment="1">
      <alignment vertical="top"/>
    </xf>
    <xf numFmtId="0" fontId="18" fillId="8" borderId="8" xfId="1" applyFont="1" applyFill="1" applyBorder="1" applyAlignment="1">
      <alignment vertical="center" wrapText="1"/>
    </xf>
    <xf numFmtId="0" fontId="19" fillId="8" borderId="22" xfId="1" applyFont="1" applyFill="1" applyBorder="1" applyAlignment="1">
      <alignment vertical="top"/>
    </xf>
    <xf numFmtId="0" fontId="18" fillId="8" borderId="0" xfId="1" applyFont="1" applyFill="1" applyBorder="1" applyAlignment="1">
      <alignment vertical="top"/>
    </xf>
    <xf numFmtId="0" fontId="18" fillId="9" borderId="31" xfId="3" applyFont="1" applyFill="1" applyBorder="1" applyAlignment="1"/>
    <xf numFmtId="0" fontId="18" fillId="9" borderId="50" xfId="3" applyFont="1" applyFill="1" applyBorder="1" applyAlignment="1"/>
    <xf numFmtId="0" fontId="18" fillId="9" borderId="8" xfId="3" applyFont="1" applyFill="1" applyBorder="1" applyAlignment="1"/>
    <xf numFmtId="0" fontId="18" fillId="8" borderId="8" xfId="1" applyFont="1" applyFill="1" applyBorder="1" applyAlignment="1">
      <alignment horizontal="left" vertical="center" wrapText="1"/>
    </xf>
    <xf numFmtId="0" fontId="18" fillId="8" borderId="8" xfId="1" applyFont="1" applyFill="1" applyBorder="1" applyAlignment="1">
      <alignment horizontal="left" vertical="top"/>
    </xf>
    <xf numFmtId="0" fontId="5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vertical="center" wrapText="1"/>
    </xf>
    <xf numFmtId="0" fontId="18" fillId="9" borderId="8" xfId="1" applyFont="1" applyFill="1" applyBorder="1" applyAlignment="1">
      <alignment vertical="top"/>
    </xf>
    <xf numFmtId="0" fontId="18" fillId="9" borderId="17" xfId="1" applyFont="1" applyFill="1" applyBorder="1" applyAlignment="1">
      <alignment vertical="top"/>
    </xf>
    <xf numFmtId="0" fontId="18" fillId="8" borderId="17" xfId="1" applyFont="1" applyFill="1" applyBorder="1" applyAlignment="1">
      <alignment vertical="top"/>
    </xf>
    <xf numFmtId="0" fontId="18" fillId="9" borderId="8" xfId="1" applyFont="1" applyFill="1" applyBorder="1" applyAlignment="1">
      <alignment horizontal="left" vertical="top"/>
    </xf>
    <xf numFmtId="0" fontId="27" fillId="9" borderId="56" xfId="3" applyFont="1" applyFill="1" applyBorder="1" applyAlignment="1">
      <alignment wrapText="1"/>
    </xf>
    <xf numFmtId="0" fontId="18" fillId="8" borderId="53" xfId="1" applyFont="1" applyFill="1" applyBorder="1" applyAlignment="1">
      <alignment vertical="center" wrapText="1"/>
    </xf>
    <xf numFmtId="0" fontId="18" fillId="8" borderId="28" xfId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wrapText="1"/>
    </xf>
    <xf numFmtId="0" fontId="19" fillId="3" borderId="45" xfId="1" applyFont="1" applyFill="1" applyBorder="1" applyAlignment="1">
      <alignment horizontal="right"/>
    </xf>
    <xf numFmtId="0" fontId="19" fillId="3" borderId="46" xfId="1" applyFont="1" applyFill="1" applyBorder="1" applyAlignment="1">
      <alignment horizontal="right"/>
    </xf>
    <xf numFmtId="0" fontId="19" fillId="3" borderId="47" xfId="1" applyFont="1" applyFill="1" applyBorder="1" applyAlignment="1">
      <alignment horizontal="right"/>
    </xf>
    <xf numFmtId="0" fontId="19" fillId="3" borderId="14" xfId="1" applyFont="1" applyFill="1" applyBorder="1" applyAlignment="1">
      <alignment horizontal="left" vertical="top"/>
    </xf>
    <xf numFmtId="0" fontId="19" fillId="3" borderId="15" xfId="1" applyFont="1" applyFill="1" applyBorder="1" applyAlignment="1">
      <alignment horizontal="left" vertical="top"/>
    </xf>
    <xf numFmtId="0" fontId="19" fillId="3" borderId="16" xfId="1" applyFont="1" applyFill="1" applyBorder="1" applyAlignment="1">
      <alignment horizontal="left" vertical="top"/>
    </xf>
    <xf numFmtId="10" fontId="11" fillId="9" borderId="30" xfId="4" applyNumberFormat="1" applyFont="1" applyFill="1" applyBorder="1" applyAlignment="1">
      <alignment horizontal="center"/>
    </xf>
    <xf numFmtId="0" fontId="19" fillId="0" borderId="17" xfId="1" applyFont="1" applyFill="1" applyBorder="1" applyAlignment="1">
      <alignment horizontal="left" vertical="top"/>
    </xf>
    <xf numFmtId="0" fontId="19" fillId="0" borderId="18" xfId="1" applyFont="1" applyFill="1" applyBorder="1" applyAlignment="1">
      <alignment horizontal="left" vertical="top"/>
    </xf>
    <xf numFmtId="0" fontId="19" fillId="0" borderId="57" xfId="1" applyFont="1" applyFill="1" applyBorder="1" applyAlignment="1">
      <alignment horizontal="left" vertical="top"/>
    </xf>
    <xf numFmtId="0" fontId="19" fillId="8" borderId="37" xfId="1" applyFont="1" applyFill="1" applyBorder="1" applyAlignment="1">
      <alignment horizontal="right"/>
    </xf>
    <xf numFmtId="0" fontId="19" fillId="8" borderId="30" xfId="1" applyFont="1" applyFill="1" applyBorder="1" applyAlignment="1">
      <alignment horizontal="right"/>
    </xf>
    <xf numFmtId="0" fontId="19" fillId="8" borderId="40" xfId="1" applyFont="1" applyFill="1" applyBorder="1" applyAlignment="1">
      <alignment horizontal="right"/>
    </xf>
    <xf numFmtId="10" fontId="11" fillId="0" borderId="30" xfId="4" applyNumberFormat="1" applyFont="1" applyFill="1" applyBorder="1" applyAlignment="1">
      <alignment horizontal="center"/>
    </xf>
    <xf numFmtId="0" fontId="19" fillId="5" borderId="4" xfId="1" applyFont="1" applyFill="1" applyBorder="1" applyAlignment="1">
      <alignment horizontal="right"/>
    </xf>
    <xf numFmtId="0" fontId="19" fillId="5" borderId="11" xfId="1" applyFont="1" applyFill="1" applyBorder="1" applyAlignment="1">
      <alignment horizontal="right"/>
    </xf>
    <xf numFmtId="0" fontId="19" fillId="5" borderId="41" xfId="1" applyFont="1" applyFill="1" applyBorder="1" applyAlignment="1">
      <alignment horizontal="right"/>
    </xf>
    <xf numFmtId="0" fontId="18" fillId="0" borderId="42" xfId="0" applyFont="1" applyFill="1" applyBorder="1" applyAlignment="1">
      <alignment horizontal="center"/>
    </xf>
    <xf numFmtId="0" fontId="18" fillId="0" borderId="43" xfId="0" applyFont="1" applyFill="1" applyBorder="1" applyAlignment="1">
      <alignment horizontal="center"/>
    </xf>
    <xf numFmtId="0" fontId="4" fillId="7" borderId="42" xfId="0" applyFont="1" applyFill="1" applyBorder="1" applyAlignment="1">
      <alignment horizontal="center"/>
    </xf>
    <xf numFmtId="0" fontId="4" fillId="7" borderId="44" xfId="0" applyFont="1" applyFill="1" applyBorder="1" applyAlignment="1">
      <alignment horizontal="center"/>
    </xf>
    <xf numFmtId="0" fontId="4" fillId="7" borderId="43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3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39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15" fillId="10" borderId="42" xfId="0" applyFont="1" applyFill="1" applyBorder="1" applyAlignment="1">
      <alignment horizontal="center" vertical="center"/>
    </xf>
    <xf numFmtId="0" fontId="4" fillId="10" borderId="44" xfId="0" applyFont="1" applyFill="1" applyBorder="1" applyAlignment="1">
      <alignment horizontal="center" vertical="center"/>
    </xf>
    <xf numFmtId="0" fontId="4" fillId="10" borderId="4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48" xfId="0" applyFont="1" applyBorder="1" applyAlignment="1">
      <alignment horizontal="center" vertical="center" wrapText="1"/>
    </xf>
    <xf numFmtId="0" fontId="17" fillId="6" borderId="42" xfId="0" applyFont="1" applyFill="1" applyBorder="1" applyAlignment="1">
      <alignment horizontal="center" vertical="center"/>
    </xf>
    <xf numFmtId="0" fontId="17" fillId="6" borderId="44" xfId="0" applyFont="1" applyFill="1" applyBorder="1" applyAlignment="1">
      <alignment horizontal="center" vertical="center"/>
    </xf>
    <xf numFmtId="0" fontId="17" fillId="6" borderId="43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6" fillId="9" borderId="0" xfId="0" applyFont="1" applyFill="1" applyAlignment="1">
      <alignment horizontal="left" wrapText="1"/>
    </xf>
    <xf numFmtId="0" fontId="30" fillId="9" borderId="45" xfId="0" applyFont="1" applyFill="1" applyBorder="1" applyAlignment="1">
      <alignment horizontal="right" vertical="center"/>
    </xf>
    <xf numFmtId="0" fontId="30" fillId="9" borderId="46" xfId="0" applyFont="1" applyFill="1" applyBorder="1" applyAlignment="1">
      <alignment horizontal="right" vertical="center"/>
    </xf>
    <xf numFmtId="0" fontId="30" fillId="9" borderId="47" xfId="0" applyFont="1" applyFill="1" applyBorder="1" applyAlignment="1">
      <alignment horizontal="right" vertical="center"/>
    </xf>
    <xf numFmtId="10" fontId="18" fillId="9" borderId="30" xfId="4" applyNumberFormat="1" applyFont="1" applyFill="1" applyBorder="1" applyAlignment="1">
      <alignment horizontal="center"/>
    </xf>
    <xf numFmtId="10" fontId="18" fillId="0" borderId="30" xfId="4" applyNumberFormat="1" applyFont="1" applyFill="1" applyBorder="1" applyAlignment="1">
      <alignment horizontal="center"/>
    </xf>
    <xf numFmtId="0" fontId="31" fillId="0" borderId="4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1" fillId="2" borderId="48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</cellXfs>
  <cellStyles count="18">
    <cellStyle name="Excel Built-in Normal" xfId="1"/>
    <cellStyle name="Moeda" xfId="2" builtinId="4"/>
    <cellStyle name="Moeda 2" xfId="7"/>
    <cellStyle name="Moeda 3" xfId="8"/>
    <cellStyle name="Normal" xfId="0" builtinId="0"/>
    <cellStyle name="Normal 2" xfId="9"/>
    <cellStyle name="Normal 3" xfId="10"/>
    <cellStyle name="Normal 4" xfId="6"/>
    <cellStyle name="Normal 5" xfId="11"/>
    <cellStyle name="Normal_PlanOrça II Pav Texeira CT 335692" xfId="3"/>
    <cellStyle name="Porcentagem" xfId="4" builtinId="5"/>
    <cellStyle name="Porcentagem 2" xfId="13"/>
    <cellStyle name="Porcentagem 3" xfId="12"/>
    <cellStyle name="Separador de milhares 2" xfId="14"/>
    <cellStyle name="TableStyleLight1" xfId="15"/>
    <cellStyle name="Vírgula" xfId="5" builtinId="3"/>
    <cellStyle name="Vírgula 2" xfId="16"/>
    <cellStyle name="Vírgula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795618</xdr:colOff>
      <xdr:row>1</xdr:row>
      <xdr:rowOff>123265</xdr:rowOff>
    </xdr:from>
    <xdr:to>
      <xdr:col>5</xdr:col>
      <xdr:colOff>139513</xdr:colOff>
      <xdr:row>8</xdr:row>
      <xdr:rowOff>8965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6353" y="313765"/>
          <a:ext cx="3736601" cy="1264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6"/>
  <sheetViews>
    <sheetView tabSelected="1" zoomScale="90" zoomScaleNormal="90" zoomScaleSheetLayoutView="120" workbookViewId="0">
      <selection activeCell="K27" sqref="K27"/>
    </sheetView>
  </sheetViews>
  <sheetFormatPr defaultRowHeight="12.75" x14ac:dyDescent="0.2"/>
  <cols>
    <col min="1" max="1" width="9.140625" style="26"/>
    <col min="2" max="2" width="6.7109375" style="26" customWidth="1"/>
    <col min="3" max="3" width="57.7109375" style="26" customWidth="1"/>
    <col min="4" max="4" width="20.7109375" style="26" customWidth="1"/>
    <col min="5" max="5" width="7.7109375" style="26" customWidth="1"/>
    <col min="6" max="6" width="12.42578125" style="26" customWidth="1"/>
    <col min="7" max="7" width="12.5703125" style="26" customWidth="1"/>
    <col min="8" max="8" width="16.7109375" style="26" customWidth="1"/>
    <col min="9" max="9" width="18.85546875" style="26" customWidth="1"/>
    <col min="10" max="11" width="9.140625" style="26"/>
    <col min="12" max="12" width="9.140625" style="26" customWidth="1"/>
    <col min="13" max="13" width="25.85546875" style="26" customWidth="1"/>
    <col min="14" max="16384" width="9.140625" style="26"/>
  </cols>
  <sheetData>
    <row r="1" spans="2:12" ht="13.5" thickBot="1" x14ac:dyDescent="0.25"/>
    <row r="2" spans="2:12" x14ac:dyDescent="0.2">
      <c r="B2" s="280" t="s">
        <v>47</v>
      </c>
      <c r="C2" s="281"/>
      <c r="D2" s="281"/>
      <c r="E2" s="281"/>
      <c r="F2" s="281"/>
      <c r="G2" s="281"/>
      <c r="H2" s="281"/>
      <c r="I2" s="282"/>
    </row>
    <row r="3" spans="2:12" x14ac:dyDescent="0.2">
      <c r="B3" s="283" t="s">
        <v>0</v>
      </c>
      <c r="C3" s="284"/>
      <c r="D3" s="284"/>
      <c r="E3" s="284"/>
      <c r="F3" s="284"/>
      <c r="G3" s="284"/>
      <c r="H3" s="284"/>
      <c r="I3" s="285"/>
    </row>
    <row r="4" spans="2:12" ht="15.75" customHeight="1" thickBot="1" x14ac:dyDescent="0.25">
      <c r="B4" s="286" t="s">
        <v>139</v>
      </c>
      <c r="C4" s="287"/>
      <c r="D4" s="287"/>
      <c r="E4" s="287"/>
      <c r="F4" s="287"/>
      <c r="G4" s="287"/>
      <c r="H4" s="287"/>
      <c r="I4" s="288"/>
    </row>
    <row r="5" spans="2:12" ht="15.75" customHeight="1" x14ac:dyDescent="0.2">
      <c r="B5" s="289" t="s">
        <v>222</v>
      </c>
      <c r="C5" s="290"/>
      <c r="D5" s="290"/>
      <c r="E5" s="290"/>
      <c r="F5" s="290"/>
      <c r="G5" s="290"/>
      <c r="H5" s="290"/>
      <c r="I5" s="291"/>
    </row>
    <row r="6" spans="2:12" ht="5.25" customHeight="1" thickBot="1" x14ac:dyDescent="0.25">
      <c r="B6" s="292"/>
      <c r="C6" s="293"/>
      <c r="D6" s="293"/>
      <c r="E6" s="293"/>
      <c r="F6" s="293"/>
      <c r="G6" s="293"/>
      <c r="H6" s="293"/>
      <c r="I6" s="294"/>
    </row>
    <row r="7" spans="2:12" ht="12.75" customHeight="1" x14ac:dyDescent="0.2">
      <c r="B7" s="295" t="s">
        <v>1</v>
      </c>
      <c r="C7" s="297" t="s">
        <v>93</v>
      </c>
      <c r="D7" s="299" t="s">
        <v>98</v>
      </c>
      <c r="E7" s="295" t="s">
        <v>2</v>
      </c>
      <c r="F7" s="295" t="s">
        <v>3</v>
      </c>
      <c r="G7" s="301" t="s">
        <v>4</v>
      </c>
      <c r="H7" s="303" t="s">
        <v>49</v>
      </c>
      <c r="I7" s="299" t="s">
        <v>48</v>
      </c>
      <c r="K7" s="146"/>
    </row>
    <row r="8" spans="2:12" ht="15.75" customHeight="1" thickBot="1" x14ac:dyDescent="0.25">
      <c r="B8" s="296"/>
      <c r="C8" s="298"/>
      <c r="D8" s="300"/>
      <c r="E8" s="296"/>
      <c r="F8" s="296"/>
      <c r="G8" s="302"/>
      <c r="H8" s="300"/>
      <c r="I8" s="300"/>
      <c r="K8" s="146"/>
    </row>
    <row r="9" spans="2:12" ht="15.75" thickBot="1" x14ac:dyDescent="0.3">
      <c r="B9" s="81" t="s">
        <v>5</v>
      </c>
      <c r="C9" s="82" t="s">
        <v>109</v>
      </c>
      <c r="D9" s="82"/>
      <c r="E9" s="82"/>
      <c r="F9" s="82"/>
      <c r="G9" s="82"/>
      <c r="H9" s="82"/>
      <c r="I9" s="83"/>
      <c r="K9" s="146"/>
    </row>
    <row r="10" spans="2:12" ht="14.25" customHeight="1" x14ac:dyDescent="0.2">
      <c r="B10" s="174" t="s">
        <v>6</v>
      </c>
      <c r="C10" s="240" t="s">
        <v>53</v>
      </c>
      <c r="D10" s="175" t="s">
        <v>138</v>
      </c>
      <c r="E10" s="176" t="s">
        <v>50</v>
      </c>
      <c r="F10" s="99">
        <v>5</v>
      </c>
      <c r="G10" s="213">
        <v>545</v>
      </c>
      <c r="H10" s="91">
        <f t="shared" ref="H10:H16" si="0">TRUNC(ROUND(G10*(1+$D$96),2),2)</f>
        <v>683.21</v>
      </c>
      <c r="I10" s="80">
        <f>TRUNC(ROUND(H10*F10,2),2)</f>
        <v>3416.05</v>
      </c>
      <c r="K10" s="197"/>
      <c r="L10" s="195"/>
    </row>
    <row r="11" spans="2:12" ht="14.25" customHeight="1" x14ac:dyDescent="0.2">
      <c r="B11" s="60" t="s">
        <v>7</v>
      </c>
      <c r="C11" s="239" t="s">
        <v>14</v>
      </c>
      <c r="D11" s="220">
        <v>4813</v>
      </c>
      <c r="E11" s="61" t="s">
        <v>16</v>
      </c>
      <c r="F11" s="99">
        <v>2</v>
      </c>
      <c r="G11" s="213">
        <v>225</v>
      </c>
      <c r="H11" s="91">
        <f t="shared" si="0"/>
        <v>282.06</v>
      </c>
      <c r="I11" s="80">
        <f t="shared" ref="I11:I15" si="1">TRUNC(ROUND(H11*F11,2),2)</f>
        <v>564.12</v>
      </c>
      <c r="K11" s="223"/>
    </row>
    <row r="12" spans="2:12" ht="14.25" customHeight="1" x14ac:dyDescent="0.2">
      <c r="B12" s="174" t="s">
        <v>9</v>
      </c>
      <c r="C12" s="241" t="s">
        <v>154</v>
      </c>
      <c r="D12" s="98" t="s">
        <v>159</v>
      </c>
      <c r="E12" s="61" t="s">
        <v>50</v>
      </c>
      <c r="F12" s="99">
        <v>5</v>
      </c>
      <c r="G12" s="213">
        <v>9351.6</v>
      </c>
      <c r="H12" s="91">
        <f t="shared" si="0"/>
        <v>11723.17</v>
      </c>
      <c r="I12" s="80">
        <f t="shared" ref="I12:I13" si="2">TRUNC(ROUND(H12*F12,2),2)</f>
        <v>58615.85</v>
      </c>
      <c r="K12" s="198"/>
    </row>
    <row r="13" spans="2:12" ht="14.25" customHeight="1" x14ac:dyDescent="0.2">
      <c r="B13" s="174" t="s">
        <v>11</v>
      </c>
      <c r="C13" s="241" t="s">
        <v>155</v>
      </c>
      <c r="D13" s="98" t="s">
        <v>214</v>
      </c>
      <c r="E13" s="61" t="s">
        <v>156</v>
      </c>
      <c r="F13" s="99">
        <v>2</v>
      </c>
      <c r="G13" s="213">
        <v>8013.57</v>
      </c>
      <c r="H13" s="91">
        <f t="shared" si="0"/>
        <v>10045.81</v>
      </c>
      <c r="I13" s="80">
        <f t="shared" si="2"/>
        <v>20091.62</v>
      </c>
      <c r="K13" s="198"/>
    </row>
    <row r="14" spans="2:12" ht="14.25" x14ac:dyDescent="0.2">
      <c r="B14" s="29" t="s">
        <v>12</v>
      </c>
      <c r="C14" s="242" t="s">
        <v>8</v>
      </c>
      <c r="D14" s="98" t="s">
        <v>160</v>
      </c>
      <c r="E14" s="31" t="s">
        <v>18</v>
      </c>
      <c r="F14" s="99">
        <v>1</v>
      </c>
      <c r="G14" s="213">
        <v>740.84</v>
      </c>
      <c r="H14" s="91">
        <f t="shared" si="0"/>
        <v>928.72</v>
      </c>
      <c r="I14" s="80">
        <f t="shared" si="1"/>
        <v>928.72</v>
      </c>
      <c r="K14" s="221"/>
      <c r="L14" s="227">
        <f>F22+F25+F26+F44+F46+F47</f>
        <v>3373.05</v>
      </c>
    </row>
    <row r="15" spans="2:12" ht="14.25" x14ac:dyDescent="0.2">
      <c r="B15" s="29" t="s">
        <v>157</v>
      </c>
      <c r="C15" s="242" t="s">
        <v>10</v>
      </c>
      <c r="D15" s="129" t="s">
        <v>209</v>
      </c>
      <c r="E15" s="31" t="s">
        <v>18</v>
      </c>
      <c r="F15" s="99">
        <v>1</v>
      </c>
      <c r="G15" s="213">
        <v>2106.41</v>
      </c>
      <c r="H15" s="91">
        <f t="shared" si="0"/>
        <v>2640.6</v>
      </c>
      <c r="I15" s="80">
        <f t="shared" si="1"/>
        <v>2640.6</v>
      </c>
      <c r="K15" s="222"/>
    </row>
    <row r="16" spans="2:12" ht="14.25" x14ac:dyDescent="0.2">
      <c r="B16" s="29" t="s">
        <v>158</v>
      </c>
      <c r="C16" s="242" t="s">
        <v>13</v>
      </c>
      <c r="D16" s="129" t="s">
        <v>213</v>
      </c>
      <c r="E16" s="31" t="s">
        <v>17</v>
      </c>
      <c r="F16" s="99">
        <v>370.6</v>
      </c>
      <c r="G16" s="213">
        <v>3.92</v>
      </c>
      <c r="H16" s="91">
        <f t="shared" si="0"/>
        <v>4.91</v>
      </c>
      <c r="I16" s="80">
        <f>TRUNC(ROUND(H16*F16,2),2)</f>
        <v>1819.65</v>
      </c>
      <c r="K16" s="146"/>
    </row>
    <row r="17" spans="2:11" ht="15.75" customHeight="1" thickBot="1" x14ac:dyDescent="0.3">
      <c r="B17" s="261" t="s">
        <v>19</v>
      </c>
      <c r="C17" s="262"/>
      <c r="D17" s="262"/>
      <c r="E17" s="262"/>
      <c r="F17" s="262"/>
      <c r="G17" s="262"/>
      <c r="H17" s="263"/>
      <c r="I17" s="33">
        <f>SUM(I10:I16)</f>
        <v>88076.61</v>
      </c>
      <c r="K17" s="146"/>
    </row>
    <row r="18" spans="2:11" ht="15.75" thickBot="1" x14ac:dyDescent="0.3">
      <c r="B18" s="81" t="s">
        <v>15</v>
      </c>
      <c r="C18" s="82" t="s">
        <v>110</v>
      </c>
      <c r="D18" s="82"/>
      <c r="E18" s="82"/>
      <c r="F18" s="82"/>
      <c r="G18" s="82"/>
      <c r="H18" s="82"/>
      <c r="I18" s="83"/>
      <c r="K18" s="146"/>
    </row>
    <row r="19" spans="2:11" ht="15" x14ac:dyDescent="0.25">
      <c r="B19" s="69" t="s">
        <v>20</v>
      </c>
      <c r="C19" s="264" t="s">
        <v>101</v>
      </c>
      <c r="D19" s="265"/>
      <c r="E19" s="265"/>
      <c r="F19" s="265"/>
      <c r="G19" s="265"/>
      <c r="H19" s="265"/>
      <c r="I19" s="266"/>
      <c r="K19" s="146"/>
    </row>
    <row r="20" spans="2:11" ht="15" customHeight="1" x14ac:dyDescent="0.2">
      <c r="B20" s="71" t="s">
        <v>22</v>
      </c>
      <c r="C20" s="243" t="s">
        <v>126</v>
      </c>
      <c r="D20" s="98" t="s">
        <v>195</v>
      </c>
      <c r="E20" s="63" t="s">
        <v>16</v>
      </c>
      <c r="F20" s="99">
        <v>2679</v>
      </c>
      <c r="G20" s="213">
        <v>0.3</v>
      </c>
      <c r="H20" s="79">
        <f>TRUNC(ROUND(G20*(1+$D$96),2),2)</f>
        <v>0.38</v>
      </c>
      <c r="I20" s="80">
        <f>TRUNC(ROUND(H20*F20,2),2)</f>
        <v>1018.02</v>
      </c>
      <c r="K20" s="146"/>
    </row>
    <row r="21" spans="2:11" ht="15" x14ac:dyDescent="0.25">
      <c r="B21" s="37" t="s">
        <v>24</v>
      </c>
      <c r="C21" s="244" t="s">
        <v>54</v>
      </c>
      <c r="D21" s="111"/>
      <c r="E21" s="39"/>
      <c r="F21" s="111"/>
      <c r="G21" s="212"/>
      <c r="H21" s="91"/>
      <c r="I21" s="80"/>
      <c r="K21" s="146"/>
    </row>
    <row r="22" spans="2:11" ht="14.25" x14ac:dyDescent="0.2">
      <c r="B22" s="29" t="s">
        <v>25</v>
      </c>
      <c r="C22" s="245" t="s">
        <v>100</v>
      </c>
      <c r="D22" s="129" t="s">
        <v>225</v>
      </c>
      <c r="E22" s="129" t="s">
        <v>27</v>
      </c>
      <c r="F22" s="177">
        <v>867</v>
      </c>
      <c r="G22" s="213">
        <v>1.53</v>
      </c>
      <c r="H22" s="99">
        <f>TRUNC(ROUND(G22*(1+$D$96),2),2)</f>
        <v>1.92</v>
      </c>
      <c r="I22" s="169">
        <f t="shared" ref="I22:I31" si="3">TRUNC(ROUND(H22*F22,2),2)</f>
        <v>1664.64</v>
      </c>
    </row>
    <row r="23" spans="2:11" ht="15" customHeight="1" x14ac:dyDescent="0.2">
      <c r="B23" s="60" t="s">
        <v>102</v>
      </c>
      <c r="C23" s="243" t="s">
        <v>88</v>
      </c>
      <c r="D23" s="145">
        <v>95875</v>
      </c>
      <c r="E23" s="63" t="s">
        <v>87</v>
      </c>
      <c r="F23" s="99">
        <v>17144</v>
      </c>
      <c r="G23" s="213">
        <v>1.54</v>
      </c>
      <c r="H23" s="91">
        <f>TRUNC(ROUND(G23*(1+$D$96),2),2)</f>
        <v>1.93</v>
      </c>
      <c r="I23" s="80">
        <f>TRUNC(ROUND(H23*F23,2),2)</f>
        <v>33087.919999999998</v>
      </c>
      <c r="K23" s="227"/>
    </row>
    <row r="24" spans="2:11" ht="14.25" x14ac:dyDescent="0.2">
      <c r="B24" s="29" t="s">
        <v>103</v>
      </c>
      <c r="C24" s="246" t="s">
        <v>55</v>
      </c>
      <c r="D24" s="129">
        <v>100577</v>
      </c>
      <c r="E24" s="30" t="s">
        <v>16</v>
      </c>
      <c r="F24" s="99">
        <f>F20</f>
        <v>2679</v>
      </c>
      <c r="G24" s="213">
        <v>0.71</v>
      </c>
      <c r="H24" s="91">
        <f>TRUNC(ROUND(G24*(1+$D$96),2),2)</f>
        <v>0.89</v>
      </c>
      <c r="I24" s="80">
        <f t="shared" si="3"/>
        <v>2384.31</v>
      </c>
      <c r="J24" s="8"/>
    </row>
    <row r="25" spans="2:11" ht="14.25" x14ac:dyDescent="0.2">
      <c r="B25" s="29" t="s">
        <v>104</v>
      </c>
      <c r="C25" s="247" t="s">
        <v>181</v>
      </c>
      <c r="D25" s="129" t="s">
        <v>208</v>
      </c>
      <c r="E25" s="30" t="s">
        <v>27</v>
      </c>
      <c r="F25" s="177">
        <v>50</v>
      </c>
      <c r="G25" s="213">
        <v>69.319999999999993</v>
      </c>
      <c r="H25" s="91">
        <f>TRUNC(ROUND(G25*(1+$D$96),2),2)</f>
        <v>86.9</v>
      </c>
      <c r="I25" s="80">
        <f t="shared" si="3"/>
        <v>4345</v>
      </c>
      <c r="J25" s="8"/>
    </row>
    <row r="26" spans="2:11" ht="14.25" x14ac:dyDescent="0.2">
      <c r="B26" s="29" t="s">
        <v>140</v>
      </c>
      <c r="C26" s="248" t="s">
        <v>203</v>
      </c>
      <c r="D26" s="98" t="s">
        <v>161</v>
      </c>
      <c r="E26" s="129" t="s">
        <v>27</v>
      </c>
      <c r="F26" s="177">
        <v>477.05</v>
      </c>
      <c r="G26" s="215">
        <v>115.54</v>
      </c>
      <c r="H26" s="179">
        <f>TRUNC(ROUND(G26*(1+$D$96),2),2)</f>
        <v>144.84</v>
      </c>
      <c r="I26" s="169">
        <f t="shared" ref="I26" si="4">TRUNC(ROUND(H26*F26,2),2)</f>
        <v>69095.92</v>
      </c>
      <c r="J26" s="8"/>
    </row>
    <row r="27" spans="2:11" s="8" customFormat="1" ht="15" x14ac:dyDescent="0.25">
      <c r="B27" s="56" t="s">
        <v>26</v>
      </c>
      <c r="C27" s="57" t="s">
        <v>56</v>
      </c>
      <c r="D27" s="172"/>
      <c r="E27" s="58"/>
      <c r="F27" s="161"/>
      <c r="G27" s="214"/>
      <c r="H27" s="62"/>
      <c r="I27" s="80"/>
    </row>
    <row r="28" spans="2:11" ht="42.75" x14ac:dyDescent="0.2">
      <c r="B28" s="60" t="s">
        <v>58</v>
      </c>
      <c r="C28" s="243" t="s">
        <v>131</v>
      </c>
      <c r="D28" s="170">
        <v>92405</v>
      </c>
      <c r="E28" s="61" t="s">
        <v>16</v>
      </c>
      <c r="F28" s="171">
        <f>F20</f>
        <v>2679</v>
      </c>
      <c r="G28" s="216">
        <v>54.07</v>
      </c>
      <c r="H28" s="79">
        <f>TRUNC(ROUND(G28*(1+$D$96),2),2)</f>
        <v>67.78</v>
      </c>
      <c r="I28" s="80">
        <f t="shared" si="3"/>
        <v>181582.62</v>
      </c>
      <c r="J28" s="160"/>
    </row>
    <row r="29" spans="2:11" ht="15" x14ac:dyDescent="0.25">
      <c r="B29" s="40" t="s">
        <v>105</v>
      </c>
      <c r="C29" s="34" t="s">
        <v>57</v>
      </c>
      <c r="D29" s="162"/>
      <c r="E29" s="35"/>
      <c r="F29" s="162"/>
      <c r="G29" s="58"/>
      <c r="H29" s="35"/>
      <c r="I29" s="80"/>
    </row>
    <row r="30" spans="2:11" ht="28.5" x14ac:dyDescent="0.2">
      <c r="B30" s="60" t="s">
        <v>106</v>
      </c>
      <c r="C30" s="249" t="s">
        <v>130</v>
      </c>
      <c r="D30" s="98">
        <v>94273</v>
      </c>
      <c r="E30" s="61" t="s">
        <v>17</v>
      </c>
      <c r="F30" s="99">
        <v>783</v>
      </c>
      <c r="G30" s="213">
        <v>35.72</v>
      </c>
      <c r="H30" s="91">
        <f>TRUNC(ROUND(G30*(1+$D$96),2),2)</f>
        <v>44.78</v>
      </c>
      <c r="I30" s="80">
        <f t="shared" si="3"/>
        <v>35062.74</v>
      </c>
      <c r="K30" s="227"/>
    </row>
    <row r="31" spans="2:11" ht="28.5" x14ac:dyDescent="0.2">
      <c r="B31" s="60" t="s">
        <v>107</v>
      </c>
      <c r="C31" s="249" t="s">
        <v>99</v>
      </c>
      <c r="D31" s="98" t="s">
        <v>162</v>
      </c>
      <c r="E31" s="61" t="s">
        <v>17</v>
      </c>
      <c r="F31" s="99">
        <f>F30</f>
        <v>783</v>
      </c>
      <c r="G31" s="213">
        <v>4.09</v>
      </c>
      <c r="H31" s="91">
        <f>TRUNC(ROUND(G31*(1+$D$96),2),2)</f>
        <v>5.13</v>
      </c>
      <c r="I31" s="80">
        <f t="shared" si="3"/>
        <v>4016.79</v>
      </c>
    </row>
    <row r="32" spans="2:11" ht="15" x14ac:dyDescent="0.2">
      <c r="B32" s="74" t="s">
        <v>133</v>
      </c>
      <c r="C32" s="34" t="s">
        <v>111</v>
      </c>
      <c r="D32" s="162"/>
      <c r="E32" s="35"/>
      <c r="F32" s="162"/>
      <c r="G32" s="58"/>
      <c r="H32" s="91"/>
      <c r="I32" s="80"/>
    </row>
    <row r="33" spans="2:11" ht="14.25" x14ac:dyDescent="0.2">
      <c r="B33" s="29" t="s">
        <v>134</v>
      </c>
      <c r="C33" s="250" t="s">
        <v>112</v>
      </c>
      <c r="D33" s="98" t="s">
        <v>163</v>
      </c>
      <c r="E33" s="73" t="s">
        <v>17</v>
      </c>
      <c r="F33" s="99">
        <v>25</v>
      </c>
      <c r="G33" s="213">
        <v>21.87</v>
      </c>
      <c r="H33" s="91">
        <f t="shared" ref="H33:H38" si="5">TRUNC(ROUND(G33*(1+$D$96),2),2)</f>
        <v>27.42</v>
      </c>
      <c r="I33" s="80">
        <f t="shared" ref="I33:I37" si="6">TRUNC(ROUND(H33*F33,2),2)</f>
        <v>685.5</v>
      </c>
    </row>
    <row r="34" spans="2:11" ht="14.25" x14ac:dyDescent="0.2">
      <c r="B34" s="29" t="s">
        <v>135</v>
      </c>
      <c r="C34" s="251" t="s">
        <v>176</v>
      </c>
      <c r="D34" s="129" t="s">
        <v>210</v>
      </c>
      <c r="E34" s="73" t="s">
        <v>16</v>
      </c>
      <c r="F34" s="99">
        <v>59.26</v>
      </c>
      <c r="G34" s="213">
        <v>13.77</v>
      </c>
      <c r="H34" s="91">
        <f t="shared" si="5"/>
        <v>17.260000000000002</v>
      </c>
      <c r="I34" s="80">
        <f t="shared" si="6"/>
        <v>1022.83</v>
      </c>
    </row>
    <row r="35" spans="2:11" ht="14.25" x14ac:dyDescent="0.2">
      <c r="B35" s="29" t="s">
        <v>175</v>
      </c>
      <c r="C35" s="251" t="s">
        <v>182</v>
      </c>
      <c r="D35" s="129">
        <v>95875</v>
      </c>
      <c r="E35" s="73" t="s">
        <v>87</v>
      </c>
      <c r="F35" s="99">
        <v>52.15</v>
      </c>
      <c r="G35" s="213">
        <v>1.54</v>
      </c>
      <c r="H35" s="99">
        <f t="shared" si="5"/>
        <v>1.93</v>
      </c>
      <c r="I35" s="80">
        <f t="shared" si="6"/>
        <v>100.65</v>
      </c>
    </row>
    <row r="36" spans="2:11" ht="14.25" x14ac:dyDescent="0.2">
      <c r="B36" s="29" t="s">
        <v>178</v>
      </c>
      <c r="C36" s="251" t="s">
        <v>192</v>
      </c>
      <c r="D36" s="129">
        <v>96401</v>
      </c>
      <c r="E36" s="73" t="s">
        <v>16</v>
      </c>
      <c r="F36" s="99">
        <f>F34</f>
        <v>59.26</v>
      </c>
      <c r="G36" s="213">
        <v>6.98</v>
      </c>
      <c r="H36" s="99">
        <f t="shared" si="5"/>
        <v>8.75</v>
      </c>
      <c r="I36" s="80">
        <f t="shared" ref="I36" si="7">TRUNC(ROUND(H36*F36,2),2)</f>
        <v>518.53</v>
      </c>
    </row>
    <row r="37" spans="2:11" ht="25.5" x14ac:dyDescent="0.2">
      <c r="B37" s="29" t="s">
        <v>183</v>
      </c>
      <c r="C37" s="252" t="s">
        <v>177</v>
      </c>
      <c r="D37" s="98">
        <v>95995</v>
      </c>
      <c r="E37" s="73" t="s">
        <v>27</v>
      </c>
      <c r="F37" s="99">
        <f>F34*0.05</f>
        <v>2.9630000000000001</v>
      </c>
      <c r="G37" s="213">
        <v>1191.79</v>
      </c>
      <c r="H37" s="179">
        <f t="shared" si="5"/>
        <v>1494.03</v>
      </c>
      <c r="I37" s="80">
        <f t="shared" si="6"/>
        <v>4426.8100000000004</v>
      </c>
    </row>
    <row r="38" spans="2:11" ht="14.25" x14ac:dyDescent="0.2">
      <c r="B38" s="29" t="s">
        <v>184</v>
      </c>
      <c r="C38" s="252" t="s">
        <v>179</v>
      </c>
      <c r="D38" s="98">
        <v>93590</v>
      </c>
      <c r="E38" s="98" t="s">
        <v>87</v>
      </c>
      <c r="F38" s="99">
        <f>F37*84</f>
        <v>248.892</v>
      </c>
      <c r="G38" s="213">
        <v>0.6</v>
      </c>
      <c r="H38" s="179">
        <f t="shared" si="5"/>
        <v>0.75</v>
      </c>
      <c r="I38" s="80">
        <f t="shared" ref="I38" si="8">TRUNC(ROUND(H38*F38,2),2)</f>
        <v>186.67</v>
      </c>
    </row>
    <row r="39" spans="2:11" ht="15.75" thickBot="1" x14ac:dyDescent="0.3">
      <c r="B39" s="261" t="s">
        <v>59</v>
      </c>
      <c r="C39" s="262"/>
      <c r="D39" s="262"/>
      <c r="E39" s="262"/>
      <c r="F39" s="262"/>
      <c r="G39" s="262"/>
      <c r="H39" s="263"/>
      <c r="I39" s="33">
        <f>SUM(I20:I38)</f>
        <v>339198.95</v>
      </c>
      <c r="J39" s="5"/>
    </row>
    <row r="40" spans="2:11" ht="15.75" thickBot="1" x14ac:dyDescent="0.3">
      <c r="B40" s="84" t="s">
        <v>29</v>
      </c>
      <c r="C40" s="85" t="s">
        <v>60</v>
      </c>
      <c r="D40" s="82"/>
      <c r="E40" s="82"/>
      <c r="F40" s="82"/>
      <c r="G40" s="82"/>
      <c r="H40" s="82"/>
      <c r="I40" s="83"/>
    </row>
    <row r="41" spans="2:11" ht="15" x14ac:dyDescent="0.25">
      <c r="B41" s="69" t="s">
        <v>30</v>
      </c>
      <c r="C41" s="264" t="s">
        <v>108</v>
      </c>
      <c r="D41" s="265"/>
      <c r="E41" s="265"/>
      <c r="F41" s="265"/>
      <c r="G41" s="265"/>
      <c r="H41" s="265"/>
      <c r="I41" s="266"/>
    </row>
    <row r="42" spans="2:11" ht="14.25" x14ac:dyDescent="0.2">
      <c r="B42" s="70" t="s">
        <v>61</v>
      </c>
      <c r="C42" s="242" t="s">
        <v>128</v>
      </c>
      <c r="D42" s="145">
        <v>99063</v>
      </c>
      <c r="E42" s="30" t="s">
        <v>17</v>
      </c>
      <c r="F42" s="213">
        <v>449.5</v>
      </c>
      <c r="G42" s="213">
        <v>3.57</v>
      </c>
      <c r="H42" s="79">
        <f>TRUNC(ROUND(G42*(1+$D$96),2),2)</f>
        <v>4.4800000000000004</v>
      </c>
      <c r="I42" s="80">
        <f>TRUNC(ROUND(H42*F42,2),2)</f>
        <v>2013.76</v>
      </c>
      <c r="K42" s="227"/>
    </row>
    <row r="43" spans="2:11" ht="15" x14ac:dyDescent="0.25">
      <c r="B43" s="37" t="s">
        <v>31</v>
      </c>
      <c r="C43" s="38" t="s">
        <v>21</v>
      </c>
      <c r="D43" s="111"/>
      <c r="E43" s="39"/>
      <c r="F43" s="111"/>
      <c r="G43" s="212"/>
      <c r="H43" s="91"/>
      <c r="I43" s="80"/>
    </row>
    <row r="44" spans="2:11" ht="14.25" x14ac:dyDescent="0.2">
      <c r="B44" s="29" t="s">
        <v>62</v>
      </c>
      <c r="C44" s="242" t="s">
        <v>23</v>
      </c>
      <c r="D44" s="145">
        <v>90106</v>
      </c>
      <c r="E44" s="30" t="s">
        <v>27</v>
      </c>
      <c r="F44" s="233">
        <v>1167</v>
      </c>
      <c r="G44" s="213">
        <v>5.38</v>
      </c>
      <c r="H44" s="91">
        <f>TRUNC(ROUND(G44*(1+$D$96),2),2)</f>
        <v>6.74</v>
      </c>
      <c r="I44" s="80">
        <f t="shared" ref="I44:I65" si="9">TRUNC(ROUND(H44*F44,2),2)</f>
        <v>7865.58</v>
      </c>
    </row>
    <row r="45" spans="2:11" ht="15" x14ac:dyDescent="0.25">
      <c r="B45" s="203" t="s">
        <v>63</v>
      </c>
      <c r="C45" s="204" t="s">
        <v>64</v>
      </c>
      <c r="D45" s="162"/>
      <c r="E45" s="162"/>
      <c r="F45" s="112"/>
      <c r="G45" s="214"/>
      <c r="H45" s="99"/>
      <c r="I45" s="169"/>
    </row>
    <row r="46" spans="2:11" ht="14.25" x14ac:dyDescent="0.2">
      <c r="B46" s="29" t="s">
        <v>65</v>
      </c>
      <c r="C46" s="242" t="s">
        <v>129</v>
      </c>
      <c r="D46" s="145">
        <v>93379</v>
      </c>
      <c r="E46" s="30" t="s">
        <v>27</v>
      </c>
      <c r="F46" s="213">
        <v>649</v>
      </c>
      <c r="G46" s="213">
        <v>14.64</v>
      </c>
      <c r="H46" s="91">
        <f>TRUNC(ROUND(G46*(1+$D$96),2),2)</f>
        <v>18.350000000000001</v>
      </c>
      <c r="I46" s="80">
        <f t="shared" si="9"/>
        <v>11909.15</v>
      </c>
      <c r="J46" s="211"/>
    </row>
    <row r="47" spans="2:11" ht="28.5" x14ac:dyDescent="0.2">
      <c r="B47" s="60" t="s">
        <v>193</v>
      </c>
      <c r="C47" s="243" t="s">
        <v>132</v>
      </c>
      <c r="D47" s="145" t="s">
        <v>208</v>
      </c>
      <c r="E47" s="63" t="s">
        <v>27</v>
      </c>
      <c r="F47" s="213">
        <v>163</v>
      </c>
      <c r="G47" s="213">
        <v>69.319999999999993</v>
      </c>
      <c r="H47" s="91">
        <f>TRUNC(ROUND(G47*(1+$D$96),2),2)</f>
        <v>86.9</v>
      </c>
      <c r="I47" s="80">
        <f t="shared" si="9"/>
        <v>14164.7</v>
      </c>
    </row>
    <row r="48" spans="2:11" ht="15" x14ac:dyDescent="0.25">
      <c r="B48" s="40" t="s">
        <v>66</v>
      </c>
      <c r="C48" s="34" t="s">
        <v>67</v>
      </c>
      <c r="D48" s="162"/>
      <c r="E48" s="35"/>
      <c r="F48" s="112"/>
      <c r="G48" s="214"/>
      <c r="H48" s="91"/>
      <c r="I48" s="80"/>
    </row>
    <row r="49" spans="2:11" ht="15" customHeight="1" x14ac:dyDescent="0.2">
      <c r="B49" s="60" t="s">
        <v>68</v>
      </c>
      <c r="C49" s="243" t="s">
        <v>88</v>
      </c>
      <c r="D49" s="145">
        <v>95875</v>
      </c>
      <c r="E49" s="63" t="s">
        <v>87</v>
      </c>
      <c r="F49" s="213">
        <v>10243</v>
      </c>
      <c r="G49" s="213">
        <v>1.54</v>
      </c>
      <c r="H49" s="91">
        <f>TRUNC(ROUND(G49*(1+$D$96),2),2)</f>
        <v>1.93</v>
      </c>
      <c r="I49" s="80">
        <f t="shared" si="9"/>
        <v>19768.990000000002</v>
      </c>
    </row>
    <row r="50" spans="2:11" ht="15" x14ac:dyDescent="0.25">
      <c r="B50" s="40" t="s">
        <v>69</v>
      </c>
      <c r="C50" s="34" t="s">
        <v>72</v>
      </c>
      <c r="D50" s="162"/>
      <c r="E50" s="35"/>
      <c r="F50" s="112"/>
      <c r="G50" s="214"/>
      <c r="H50" s="91"/>
      <c r="I50" s="80"/>
    </row>
    <row r="51" spans="2:11" ht="15" x14ac:dyDescent="0.2">
      <c r="B51" s="29" t="s">
        <v>70</v>
      </c>
      <c r="C51" s="242" t="s">
        <v>94</v>
      </c>
      <c r="D51" s="145">
        <v>92835</v>
      </c>
      <c r="E51" s="30" t="s">
        <v>17</v>
      </c>
      <c r="F51" s="213">
        <v>66.5</v>
      </c>
      <c r="G51" s="213">
        <v>176.35</v>
      </c>
      <c r="H51" s="91">
        <f>TRUNC(ROUND(G51*(1+$D$96),2),2)</f>
        <v>221.07</v>
      </c>
      <c r="I51" s="80">
        <f t="shared" si="9"/>
        <v>14701.16</v>
      </c>
      <c r="K51" s="126"/>
    </row>
    <row r="52" spans="2:11" ht="15" x14ac:dyDescent="0.2">
      <c r="B52" s="29" t="s">
        <v>194</v>
      </c>
      <c r="C52" s="242" t="s">
        <v>95</v>
      </c>
      <c r="D52" s="145">
        <v>92839</v>
      </c>
      <c r="E52" s="90" t="s">
        <v>17</v>
      </c>
      <c r="F52" s="232">
        <v>383</v>
      </c>
      <c r="G52" s="213">
        <v>359.09</v>
      </c>
      <c r="H52" s="91">
        <f>TRUNC(ROUND(G52*(1+$D$96),2),2)</f>
        <v>450.16</v>
      </c>
      <c r="I52" s="80">
        <f t="shared" si="9"/>
        <v>172411.28</v>
      </c>
      <c r="K52" s="226"/>
    </row>
    <row r="53" spans="2:11" ht="14.25" x14ac:dyDescent="0.2">
      <c r="B53" s="29" t="s">
        <v>198</v>
      </c>
      <c r="C53" s="242" t="s">
        <v>199</v>
      </c>
      <c r="D53" s="217" t="s">
        <v>204</v>
      </c>
      <c r="E53" s="218" t="s">
        <v>17</v>
      </c>
      <c r="F53" s="215">
        <v>15</v>
      </c>
      <c r="G53" s="215">
        <v>80.12</v>
      </c>
      <c r="H53" s="91">
        <f>TRUNC(ROUND(G53*(1+$D$96),2),2)</f>
        <v>100.44</v>
      </c>
      <c r="I53" s="80">
        <f t="shared" ref="I53" si="10">TRUNC(ROUND(H53*F53,2),2)</f>
        <v>1506.6</v>
      </c>
      <c r="K53" s="210"/>
    </row>
    <row r="54" spans="2:11" ht="15" x14ac:dyDescent="0.25">
      <c r="B54" s="40" t="s">
        <v>71</v>
      </c>
      <c r="C54" s="34" t="s">
        <v>220</v>
      </c>
      <c r="D54" s="162"/>
      <c r="E54" s="35"/>
      <c r="F54" s="112"/>
      <c r="G54" s="214"/>
      <c r="H54" s="91"/>
      <c r="I54" s="80"/>
      <c r="K54" s="126"/>
    </row>
    <row r="55" spans="2:11" ht="14.25" x14ac:dyDescent="0.2">
      <c r="B55" s="29" t="s">
        <v>73</v>
      </c>
      <c r="C55" s="242" t="s">
        <v>82</v>
      </c>
      <c r="D55" s="98" t="s">
        <v>212</v>
      </c>
      <c r="E55" s="30" t="s">
        <v>28</v>
      </c>
      <c r="F55" s="99">
        <v>19</v>
      </c>
      <c r="G55" s="213">
        <v>1606.06</v>
      </c>
      <c r="H55" s="91">
        <f>TRUNC(ROUND(G55*(1+$D$96),2),2)</f>
        <v>2013.36</v>
      </c>
      <c r="I55" s="80">
        <f t="shared" si="9"/>
        <v>38253.839999999997</v>
      </c>
      <c r="K55" s="126"/>
    </row>
    <row r="56" spans="2:11" ht="14.25" x14ac:dyDescent="0.2">
      <c r="B56" s="29" t="s">
        <v>185</v>
      </c>
      <c r="C56" s="242" t="s">
        <v>216</v>
      </c>
      <c r="D56" s="220" t="s">
        <v>211</v>
      </c>
      <c r="E56" s="129" t="s">
        <v>28</v>
      </c>
      <c r="F56" s="99">
        <v>2</v>
      </c>
      <c r="G56" s="213">
        <v>1922.12</v>
      </c>
      <c r="H56" s="91">
        <f>TRUNC(ROUND(G56*(1+$D$96),2),2)</f>
        <v>2409.5700000000002</v>
      </c>
      <c r="I56" s="80">
        <f t="shared" si="9"/>
        <v>4819.1400000000003</v>
      </c>
    </row>
    <row r="57" spans="2:11" ht="14.25" x14ac:dyDescent="0.2">
      <c r="B57" s="29" t="s">
        <v>186</v>
      </c>
      <c r="C57" s="242" t="s">
        <v>196</v>
      </c>
      <c r="D57" s="98" t="s">
        <v>211</v>
      </c>
      <c r="E57" s="129" t="s">
        <v>28</v>
      </c>
      <c r="F57" s="99">
        <v>10</v>
      </c>
      <c r="G57" s="213">
        <v>1922.12</v>
      </c>
      <c r="H57" s="91">
        <f>TRUNC(ROUND(G57*(1+$D$96),2),2)</f>
        <v>2409.5700000000002</v>
      </c>
      <c r="I57" s="80">
        <f t="shared" ref="I57" si="11">TRUNC(ROUND(H57*F57,2),2)</f>
        <v>24095.7</v>
      </c>
    </row>
    <row r="58" spans="2:11" ht="14.25" x14ac:dyDescent="0.2">
      <c r="B58" s="29" t="s">
        <v>187</v>
      </c>
      <c r="C58" s="253" t="s">
        <v>83</v>
      </c>
      <c r="D58" s="220" t="s">
        <v>167</v>
      </c>
      <c r="E58" s="218" t="s">
        <v>28</v>
      </c>
      <c r="F58" s="229">
        <v>1</v>
      </c>
      <c r="G58" s="234">
        <v>710.77</v>
      </c>
      <c r="H58" s="91">
        <f>TRUNC(ROUND(G58*(1+$D$96),2),2)</f>
        <v>891.02</v>
      </c>
      <c r="I58" s="80">
        <f t="shared" si="9"/>
        <v>891.02</v>
      </c>
      <c r="K58" s="227"/>
    </row>
    <row r="59" spans="2:11" ht="14.25" x14ac:dyDescent="0.2">
      <c r="B59" s="29" t="s">
        <v>197</v>
      </c>
      <c r="C59" s="254" t="s">
        <v>219</v>
      </c>
      <c r="D59" s="235" t="s">
        <v>218</v>
      </c>
      <c r="E59" s="218" t="s">
        <v>28</v>
      </c>
      <c r="F59" s="229">
        <v>1</v>
      </c>
      <c r="G59" s="236">
        <v>6044.97</v>
      </c>
      <c r="H59" s="91">
        <f>TRUNC(ROUND(G59*(1+$D$96),2),2)</f>
        <v>7577.97</v>
      </c>
      <c r="I59" s="80">
        <f t="shared" ref="I59" si="12">TRUNC(ROUND(H59*F59,2),2)</f>
        <v>7577.97</v>
      </c>
    </row>
    <row r="60" spans="2:11" ht="15" x14ac:dyDescent="0.25">
      <c r="B60" s="40" t="s">
        <v>74</v>
      </c>
      <c r="C60" s="34" t="s">
        <v>136</v>
      </c>
      <c r="D60" s="162"/>
      <c r="E60" s="35"/>
      <c r="F60" s="112"/>
      <c r="G60" s="214"/>
      <c r="H60" s="91"/>
      <c r="I60" s="80"/>
    </row>
    <row r="61" spans="2:11" ht="14.25" x14ac:dyDescent="0.2">
      <c r="B61" s="29" t="s">
        <v>75</v>
      </c>
      <c r="C61" s="255" t="s">
        <v>137</v>
      </c>
      <c r="D61" s="129" t="s">
        <v>164</v>
      </c>
      <c r="E61" s="90" t="s">
        <v>27</v>
      </c>
      <c r="F61" s="171">
        <v>79.28</v>
      </c>
      <c r="G61" s="215">
        <v>74.510000000000005</v>
      </c>
      <c r="H61" s="179">
        <f>TRUNC(ROUND(G61*(1+$D$96),2),2)</f>
        <v>93.41</v>
      </c>
      <c r="I61" s="80">
        <f t="shared" ref="I61" si="13">TRUNC(ROUND(H61*F61,2),2)</f>
        <v>7405.54</v>
      </c>
    </row>
    <row r="62" spans="2:11" ht="14.25" x14ac:dyDescent="0.2">
      <c r="B62" s="29" t="s">
        <v>76</v>
      </c>
      <c r="C62" s="255" t="s">
        <v>141</v>
      </c>
      <c r="D62" s="129">
        <v>83356</v>
      </c>
      <c r="E62" s="90" t="s">
        <v>142</v>
      </c>
      <c r="F62" s="171">
        <v>6413.28</v>
      </c>
      <c r="G62" s="215">
        <v>0.78</v>
      </c>
      <c r="H62" s="179">
        <f>TRUNC(ROUND(G62*(1+$D$96),2),2)</f>
        <v>0.98</v>
      </c>
      <c r="I62" s="80">
        <f t="shared" ref="I62" si="14">TRUNC(ROUND(H62*F62,2),2)</f>
        <v>6285.01</v>
      </c>
    </row>
    <row r="63" spans="2:11" ht="15" x14ac:dyDescent="0.25">
      <c r="B63" s="40" t="s">
        <v>77</v>
      </c>
      <c r="C63" s="34" t="s">
        <v>78</v>
      </c>
      <c r="D63" s="173"/>
      <c r="E63" s="35"/>
      <c r="F63" s="112"/>
      <c r="G63" s="214"/>
      <c r="H63" s="91"/>
      <c r="I63" s="80"/>
    </row>
    <row r="64" spans="2:11" ht="14.25" x14ac:dyDescent="0.2">
      <c r="B64" s="29" t="s">
        <v>79</v>
      </c>
      <c r="C64" s="256" t="s">
        <v>217</v>
      </c>
      <c r="D64" s="98" t="s">
        <v>165</v>
      </c>
      <c r="E64" s="67" t="s">
        <v>2</v>
      </c>
      <c r="F64" s="99">
        <v>33</v>
      </c>
      <c r="G64" s="213">
        <v>337.94</v>
      </c>
      <c r="H64" s="91">
        <f>TRUNC(ROUND(G64*(1+$D$96),2),2)</f>
        <v>423.64</v>
      </c>
      <c r="I64" s="80">
        <f>TRUNC(ROUND(H64*F64,2),2)</f>
        <v>13980.12</v>
      </c>
    </row>
    <row r="65" spans="2:9" ht="14.25" x14ac:dyDescent="0.2">
      <c r="B65" s="29" t="s">
        <v>89</v>
      </c>
      <c r="C65" s="253" t="s">
        <v>84</v>
      </c>
      <c r="D65" s="98" t="s">
        <v>206</v>
      </c>
      <c r="E65" s="68" t="s">
        <v>17</v>
      </c>
      <c r="F65" s="99">
        <f>F42</f>
        <v>449.5</v>
      </c>
      <c r="G65" s="213">
        <v>39.369999999999997</v>
      </c>
      <c r="H65" s="91">
        <f>TRUNC(ROUND(G65*(1+$D$96),2),2)</f>
        <v>49.35</v>
      </c>
      <c r="I65" s="80">
        <f t="shared" si="9"/>
        <v>22182.83</v>
      </c>
    </row>
    <row r="66" spans="2:9" ht="15" x14ac:dyDescent="0.25">
      <c r="B66" s="206" t="s">
        <v>200</v>
      </c>
      <c r="C66" s="268" t="s">
        <v>188</v>
      </c>
      <c r="D66" s="269"/>
      <c r="E66" s="269"/>
      <c r="F66" s="269"/>
      <c r="G66" s="269"/>
      <c r="H66" s="269"/>
      <c r="I66" s="270"/>
    </row>
    <row r="67" spans="2:9" ht="14.25" x14ac:dyDescent="0.2">
      <c r="B67" s="205" t="s">
        <v>201</v>
      </c>
      <c r="C67" s="253" t="s">
        <v>189</v>
      </c>
      <c r="D67" s="98" t="s">
        <v>205</v>
      </c>
      <c r="E67" s="68" t="s">
        <v>16</v>
      </c>
      <c r="F67" s="213">
        <v>7</v>
      </c>
      <c r="G67" s="213">
        <v>56.28</v>
      </c>
      <c r="H67" s="91">
        <f>TRUNC(ROUND(G67*(1+$D$96),2),2)</f>
        <v>70.55</v>
      </c>
      <c r="I67" s="80">
        <f t="shared" ref="I67:I68" si="15">TRUNC(ROUND(H67*F67,2),2)</f>
        <v>493.85</v>
      </c>
    </row>
    <row r="68" spans="2:9" ht="14.25" x14ac:dyDescent="0.2">
      <c r="B68" s="205" t="s">
        <v>202</v>
      </c>
      <c r="C68" s="253" t="s">
        <v>190</v>
      </c>
      <c r="D68" s="98" t="s">
        <v>207</v>
      </c>
      <c r="E68" s="68" t="s">
        <v>16</v>
      </c>
      <c r="F68" s="213">
        <v>3</v>
      </c>
      <c r="G68" s="213">
        <v>83.26</v>
      </c>
      <c r="H68" s="91">
        <f>TRUNC(ROUND(G68*(1+$D$96),2),2)</f>
        <v>104.37</v>
      </c>
      <c r="I68" s="80">
        <f t="shared" si="15"/>
        <v>313.11</v>
      </c>
    </row>
    <row r="69" spans="2:9" ht="15" customHeight="1" thickBot="1" x14ac:dyDescent="0.3">
      <c r="B69" s="261" t="s">
        <v>80</v>
      </c>
      <c r="C69" s="262"/>
      <c r="D69" s="262"/>
      <c r="E69" s="262"/>
      <c r="F69" s="262"/>
      <c r="G69" s="262"/>
      <c r="H69" s="263"/>
      <c r="I69" s="72">
        <f>SUM(I42:I68)</f>
        <v>370639.35</v>
      </c>
    </row>
    <row r="70" spans="2:9" ht="15" customHeight="1" thickBot="1" x14ac:dyDescent="0.3">
      <c r="B70" s="237"/>
      <c r="C70" s="65"/>
      <c r="D70" s="65"/>
      <c r="E70" s="65"/>
      <c r="F70" s="65"/>
      <c r="G70" s="65"/>
      <c r="H70" s="238"/>
      <c r="I70" s="64"/>
    </row>
    <row r="71" spans="2:9" ht="15" customHeight="1" thickBot="1" x14ac:dyDescent="0.3">
      <c r="B71" s="199" t="s">
        <v>168</v>
      </c>
      <c r="C71" s="200" t="s">
        <v>144</v>
      </c>
      <c r="D71" s="200"/>
      <c r="E71" s="200"/>
      <c r="F71" s="200"/>
      <c r="G71" s="200"/>
      <c r="H71" s="200"/>
      <c r="I71" s="201"/>
    </row>
    <row r="72" spans="2:9" ht="28.5" customHeight="1" x14ac:dyDescent="0.2">
      <c r="B72" s="29" t="s">
        <v>169</v>
      </c>
      <c r="C72" s="257" t="s">
        <v>146</v>
      </c>
      <c r="D72" s="202" t="s">
        <v>147</v>
      </c>
      <c r="E72" s="202" t="s">
        <v>16</v>
      </c>
      <c r="F72" s="228">
        <v>0.87</v>
      </c>
      <c r="G72" s="188">
        <v>366.65</v>
      </c>
      <c r="H72" s="188">
        <f>TRUNC(ROUND(G72*(1+$D$96),2),2)</f>
        <v>459.63</v>
      </c>
      <c r="I72" s="189">
        <f>TRUNC(ROUND(H72*F72,2),2)</f>
        <v>399.88</v>
      </c>
    </row>
    <row r="73" spans="2:9" ht="15" customHeight="1" x14ac:dyDescent="0.2">
      <c r="B73" s="29" t="s">
        <v>170</v>
      </c>
      <c r="C73" s="258" t="s">
        <v>148</v>
      </c>
      <c r="D73" s="187" t="s">
        <v>147</v>
      </c>
      <c r="E73" s="129" t="s">
        <v>16</v>
      </c>
      <c r="F73" s="229">
        <v>2.16</v>
      </c>
      <c r="G73" s="179">
        <v>366.65</v>
      </c>
      <c r="H73" s="179">
        <f t="shared" ref="H73:H77" si="16">TRUNC(ROUND(G73*(1+$D$96),2),2)</f>
        <v>459.63</v>
      </c>
      <c r="I73" s="190">
        <f t="shared" ref="I73:I77" si="17">TRUNC(ROUND(H73*F73,2),2)</f>
        <v>992.8</v>
      </c>
    </row>
    <row r="74" spans="2:9" ht="14.25" customHeight="1" x14ac:dyDescent="0.2">
      <c r="B74" s="29" t="s">
        <v>171</v>
      </c>
      <c r="C74" s="258" t="s">
        <v>149</v>
      </c>
      <c r="D74" s="191" t="s">
        <v>150</v>
      </c>
      <c r="E74" s="129" t="s">
        <v>28</v>
      </c>
      <c r="F74" s="230">
        <v>7</v>
      </c>
      <c r="G74" s="213">
        <v>96.49</v>
      </c>
      <c r="H74" s="179">
        <f t="shared" si="16"/>
        <v>120.96</v>
      </c>
      <c r="I74" s="190">
        <f t="shared" si="17"/>
        <v>846.72</v>
      </c>
    </row>
    <row r="75" spans="2:9" ht="30" customHeight="1" x14ac:dyDescent="0.2">
      <c r="B75" s="29" t="s">
        <v>172</v>
      </c>
      <c r="C75" s="258" t="s">
        <v>151</v>
      </c>
      <c r="D75" s="185">
        <v>72947</v>
      </c>
      <c r="E75" s="185" t="s">
        <v>16</v>
      </c>
      <c r="F75" s="230">
        <v>15.8</v>
      </c>
      <c r="G75" s="213">
        <v>14.18</v>
      </c>
      <c r="H75" s="179">
        <f t="shared" si="16"/>
        <v>17.78</v>
      </c>
      <c r="I75" s="190">
        <f t="shared" si="17"/>
        <v>280.92</v>
      </c>
    </row>
    <row r="76" spans="2:9" ht="30.75" customHeight="1" x14ac:dyDescent="0.2">
      <c r="B76" s="29" t="s">
        <v>173</v>
      </c>
      <c r="C76" s="258" t="s">
        <v>152</v>
      </c>
      <c r="D76" s="185">
        <v>72947</v>
      </c>
      <c r="E76" s="185" t="s">
        <v>16</v>
      </c>
      <c r="F76" s="231">
        <v>43.2</v>
      </c>
      <c r="G76" s="213">
        <v>14.18</v>
      </c>
      <c r="H76" s="179">
        <f t="shared" si="16"/>
        <v>17.78</v>
      </c>
      <c r="I76" s="190">
        <f t="shared" si="17"/>
        <v>768.1</v>
      </c>
    </row>
    <row r="77" spans="2:9" ht="30.75" customHeight="1" x14ac:dyDescent="0.2">
      <c r="B77" s="29" t="s">
        <v>174</v>
      </c>
      <c r="C77" s="258" t="s">
        <v>153</v>
      </c>
      <c r="D77" s="185">
        <v>72947</v>
      </c>
      <c r="E77" s="185" t="s">
        <v>16</v>
      </c>
      <c r="F77" s="231">
        <v>5.2</v>
      </c>
      <c r="G77" s="213">
        <v>14.18</v>
      </c>
      <c r="H77" s="196">
        <f t="shared" si="16"/>
        <v>17.78</v>
      </c>
      <c r="I77" s="80">
        <f t="shared" si="17"/>
        <v>92.46</v>
      </c>
    </row>
    <row r="78" spans="2:9" ht="15" customHeight="1" thickBot="1" x14ac:dyDescent="0.3">
      <c r="B78" s="261" t="s">
        <v>215</v>
      </c>
      <c r="C78" s="262"/>
      <c r="D78" s="262"/>
      <c r="E78" s="262"/>
      <c r="F78" s="262"/>
      <c r="G78" s="262"/>
      <c r="H78" s="263"/>
      <c r="I78" s="72">
        <f>SUM(I72:I77)</f>
        <v>3380.8799999999997</v>
      </c>
    </row>
    <row r="79" spans="2:9" ht="15.75" thickBot="1" x14ac:dyDescent="0.3">
      <c r="B79" s="86" t="s">
        <v>96</v>
      </c>
      <c r="C79" s="87" t="s">
        <v>91</v>
      </c>
      <c r="D79" s="87"/>
      <c r="E79" s="87"/>
      <c r="F79" s="87"/>
      <c r="G79" s="87"/>
      <c r="H79" s="87"/>
      <c r="I79" s="88"/>
    </row>
    <row r="80" spans="2:9" ht="18" customHeight="1" x14ac:dyDescent="0.2">
      <c r="B80" s="186" t="s">
        <v>97</v>
      </c>
      <c r="C80" s="259" t="s">
        <v>180</v>
      </c>
      <c r="D80" s="194">
        <v>98526</v>
      </c>
      <c r="E80" s="192" t="s">
        <v>2</v>
      </c>
      <c r="F80" s="228">
        <v>5</v>
      </c>
      <c r="G80" s="219">
        <v>60.63</v>
      </c>
      <c r="H80" s="193">
        <f>TRUNC(ROUND(G80*(1+$D$96),2),2)</f>
        <v>76.010000000000005</v>
      </c>
      <c r="I80" s="189">
        <f>TRUNC(ROUND(H80*F80,2),2)</f>
        <v>380.05</v>
      </c>
    </row>
    <row r="81" spans="2:10" ht="15.75" thickBot="1" x14ac:dyDescent="0.3">
      <c r="B81" s="261" t="s">
        <v>92</v>
      </c>
      <c r="C81" s="262"/>
      <c r="D81" s="262"/>
      <c r="E81" s="262"/>
      <c r="F81" s="262"/>
      <c r="G81" s="262"/>
      <c r="H81" s="263"/>
      <c r="I81" s="64">
        <f>SUM(I80:I80)</f>
        <v>380.05</v>
      </c>
      <c r="J81" s="1"/>
    </row>
    <row r="82" spans="2:10" ht="15.75" thickBot="1" x14ac:dyDescent="0.3">
      <c r="B82" s="86" t="s">
        <v>143</v>
      </c>
      <c r="C82" s="87" t="s">
        <v>81</v>
      </c>
      <c r="D82" s="87"/>
      <c r="E82" s="87"/>
      <c r="F82" s="87"/>
      <c r="G82" s="87"/>
      <c r="H82" s="87"/>
      <c r="I82" s="88"/>
      <c r="J82" s="1"/>
    </row>
    <row r="83" spans="2:10" ht="14.25" x14ac:dyDescent="0.2">
      <c r="B83" s="41" t="s">
        <v>145</v>
      </c>
      <c r="C83" s="241" t="s">
        <v>32</v>
      </c>
      <c r="D83" s="98" t="s">
        <v>166</v>
      </c>
      <c r="E83" s="27" t="s">
        <v>16</v>
      </c>
      <c r="F83" s="213">
        <f>F28</f>
        <v>2679</v>
      </c>
      <c r="G83" s="213">
        <v>0.86</v>
      </c>
      <c r="H83" s="32">
        <f>TRUNC(ROUND(G83*(1+$D$96),2),2)</f>
        <v>1.08</v>
      </c>
      <c r="I83" s="28">
        <f>TRUNC(ROUND(H83*F83,2),2)</f>
        <v>2893.32</v>
      </c>
      <c r="J83" s="1"/>
    </row>
    <row r="84" spans="2:10" ht="15.75" thickBot="1" x14ac:dyDescent="0.3">
      <c r="B84" s="271" t="s">
        <v>85</v>
      </c>
      <c r="C84" s="272"/>
      <c r="D84" s="272"/>
      <c r="E84" s="272"/>
      <c r="F84" s="272"/>
      <c r="G84" s="272"/>
      <c r="H84" s="273"/>
      <c r="I84" s="36">
        <f>I83</f>
        <v>2893.32</v>
      </c>
      <c r="J84" s="1"/>
    </row>
    <row r="85" spans="2:10" ht="15.75" thickBot="1" x14ac:dyDescent="0.3">
      <c r="B85" s="275" t="s">
        <v>33</v>
      </c>
      <c r="C85" s="276"/>
      <c r="D85" s="276"/>
      <c r="E85" s="276"/>
      <c r="F85" s="276"/>
      <c r="G85" s="276"/>
      <c r="H85" s="277"/>
      <c r="I85" s="89">
        <f>I17+I39+I69+I78+I81+I84</f>
        <v>804569.15999999992</v>
      </c>
      <c r="J85" s="1"/>
    </row>
    <row r="86" spans="2:10" ht="15" x14ac:dyDescent="0.25">
      <c r="B86" s="65"/>
      <c r="C86" s="65"/>
      <c r="D86" s="65"/>
      <c r="E86" s="65"/>
      <c r="F86" s="65"/>
      <c r="G86" s="65"/>
      <c r="H86" s="65"/>
      <c r="I86" s="66"/>
      <c r="J86" s="1"/>
    </row>
    <row r="87" spans="2:10" ht="15.75" x14ac:dyDescent="0.25">
      <c r="B87" s="65"/>
      <c r="C87" s="65"/>
      <c r="D87" s="65"/>
      <c r="E87" s="65"/>
      <c r="F87" s="65"/>
      <c r="H87" s="208"/>
      <c r="I87" s="66"/>
      <c r="J87" s="1"/>
    </row>
    <row r="88" spans="2:10" ht="15" thickBot="1" x14ac:dyDescent="0.25">
      <c r="B88" s="42"/>
      <c r="C88" s="43"/>
      <c r="D88" s="44"/>
      <c r="E88" s="44"/>
      <c r="F88" s="44"/>
      <c r="G88" s="44"/>
      <c r="H88" s="44"/>
      <c r="I88" s="45"/>
      <c r="J88" s="1"/>
    </row>
    <row r="89" spans="2:10" ht="15" x14ac:dyDescent="0.25">
      <c r="B89" s="46"/>
      <c r="C89" s="278" t="s">
        <v>35</v>
      </c>
      <c r="D89" s="279"/>
      <c r="E89" s="47"/>
      <c r="J89" s="1"/>
    </row>
    <row r="90" spans="2:10" ht="15" x14ac:dyDescent="0.25">
      <c r="B90" s="48"/>
      <c r="C90" s="105" t="s">
        <v>114</v>
      </c>
      <c r="D90" s="106">
        <f>'Cálculo BDI'!$D$3</f>
        <v>7.4000000000000003E-3</v>
      </c>
      <c r="E90" s="47"/>
      <c r="F90" s="1"/>
      <c r="G90" s="1"/>
      <c r="H90" s="1"/>
      <c r="I90" s="1"/>
      <c r="J90" s="1"/>
    </row>
    <row r="91" spans="2:10" ht="15" x14ac:dyDescent="0.25">
      <c r="B91" s="48"/>
      <c r="C91" s="105" t="s">
        <v>115</v>
      </c>
      <c r="D91" s="106">
        <f>'Cálculo BDI'!$D$4</f>
        <v>9.7000000000000003E-3</v>
      </c>
      <c r="E91" s="47"/>
      <c r="F91" s="1"/>
      <c r="G91" s="1"/>
      <c r="H91" s="1"/>
      <c r="I91" s="1"/>
      <c r="J91" s="1"/>
    </row>
    <row r="92" spans="2:10" ht="15.75" x14ac:dyDescent="0.25">
      <c r="B92" s="48"/>
      <c r="C92" s="105" t="s">
        <v>116</v>
      </c>
      <c r="D92" s="106">
        <f>'Cálculo BDI'!$D$5</f>
        <v>1.21E-2</v>
      </c>
      <c r="E92" s="47"/>
      <c r="F92" s="157"/>
      <c r="G92" s="157"/>
      <c r="H92" s="157"/>
      <c r="I92" s="156"/>
      <c r="J92" s="1"/>
    </row>
    <row r="93" spans="2:10" ht="15" customHeight="1" x14ac:dyDescent="0.25">
      <c r="B93" s="50"/>
      <c r="C93" s="105" t="s">
        <v>117</v>
      </c>
      <c r="D93" s="106">
        <f>'Cálculo BDI'!$D$6</f>
        <v>4.6699999999999998E-2</v>
      </c>
      <c r="E93" s="47"/>
      <c r="F93" s="158"/>
      <c r="G93" s="157"/>
      <c r="H93" s="157"/>
      <c r="I93" s="156"/>
      <c r="J93" s="1"/>
    </row>
    <row r="94" spans="2:10" ht="15.75" x14ac:dyDescent="0.25">
      <c r="B94" s="50"/>
      <c r="C94" s="105" t="s">
        <v>118</v>
      </c>
      <c r="D94" s="106">
        <f>'Cálculo BDI'!$D$7</f>
        <v>8.6900000000000005E-2</v>
      </c>
      <c r="E94" s="47"/>
      <c r="F94" s="157"/>
      <c r="G94" s="157"/>
      <c r="H94" s="157"/>
      <c r="I94" s="156"/>
      <c r="J94" s="1"/>
    </row>
    <row r="95" spans="2:10" ht="15.75" x14ac:dyDescent="0.25">
      <c r="B95" s="50"/>
      <c r="C95" s="105" t="s">
        <v>119</v>
      </c>
      <c r="D95" s="106">
        <f>'Cálculo BDI'!$D$8</f>
        <v>6.6500000000000004E-2</v>
      </c>
      <c r="E95" s="47"/>
      <c r="F95" s="274" t="s">
        <v>191</v>
      </c>
      <c r="G95" s="274"/>
      <c r="H95" s="274"/>
      <c r="I95" s="274"/>
      <c r="J95" s="1"/>
    </row>
    <row r="96" spans="2:10" ht="16.5" thickBot="1" x14ac:dyDescent="0.3">
      <c r="B96" s="51"/>
      <c r="C96" s="107" t="s">
        <v>34</v>
      </c>
      <c r="D96" s="108">
        <f>'Cálculo BDI'!$D$9</f>
        <v>0.25359999999999999</v>
      </c>
      <c r="E96" s="47"/>
      <c r="F96" s="157"/>
      <c r="G96" s="157"/>
      <c r="H96" s="157"/>
      <c r="I96" s="156"/>
      <c r="J96" s="1"/>
    </row>
    <row r="97" spans="2:10" ht="15" x14ac:dyDescent="0.2">
      <c r="B97" s="52"/>
      <c r="C97" s="103" t="s">
        <v>113</v>
      </c>
      <c r="D97" s="101"/>
      <c r="E97" s="53"/>
      <c r="J97" s="1"/>
    </row>
    <row r="98" spans="2:10" ht="15.75" thickBot="1" x14ac:dyDescent="0.3">
      <c r="B98" s="52"/>
      <c r="C98" s="104" t="s">
        <v>120</v>
      </c>
      <c r="D98" s="102"/>
      <c r="E98" s="53"/>
      <c r="J98" s="1"/>
    </row>
    <row r="99" spans="2:10" x14ac:dyDescent="0.2">
      <c r="J99" s="1"/>
    </row>
    <row r="100" spans="2:10" ht="15.75" x14ac:dyDescent="0.2">
      <c r="F100" s="157"/>
      <c r="G100" s="157"/>
      <c r="H100" s="157"/>
      <c r="I100" s="159"/>
      <c r="J100" s="1"/>
    </row>
    <row r="101" spans="2:10" ht="15" x14ac:dyDescent="0.2">
      <c r="F101" s="267" t="str">
        <f>Resumo!E20</f>
        <v>Chefe de Gabinete GPPE Edes Andrade Filho</v>
      </c>
      <c r="G101" s="267"/>
      <c r="H101" s="267"/>
      <c r="I101" s="267"/>
      <c r="J101" s="1"/>
    </row>
    <row r="102" spans="2:10" ht="15" x14ac:dyDescent="0.2">
      <c r="F102" s="164"/>
      <c r="G102" s="164"/>
      <c r="H102" s="164"/>
      <c r="I102" s="164"/>
      <c r="J102" s="1"/>
    </row>
    <row r="103" spans="2:10" ht="15" customHeight="1" x14ac:dyDescent="0.2">
      <c r="B103" s="260" t="s">
        <v>227</v>
      </c>
      <c r="C103" s="260"/>
      <c r="D103" s="260"/>
      <c r="E103" s="260"/>
      <c r="F103" s="260"/>
      <c r="G103" s="260"/>
      <c r="H103" s="260"/>
      <c r="I103" s="260"/>
      <c r="J103" s="178"/>
    </row>
    <row r="104" spans="2:10" x14ac:dyDescent="0.2">
      <c r="B104" s="260"/>
      <c r="C104" s="260"/>
      <c r="D104" s="260"/>
      <c r="E104" s="260"/>
      <c r="F104" s="260"/>
      <c r="G104" s="260"/>
      <c r="H104" s="260"/>
      <c r="I104" s="260"/>
    </row>
    <row r="105" spans="2:10" x14ac:dyDescent="0.2">
      <c r="B105" s="3"/>
      <c r="C105" s="2"/>
    </row>
    <row r="106" spans="2:10" x14ac:dyDescent="0.2">
      <c r="B106" s="3"/>
      <c r="C106" s="2"/>
    </row>
    <row r="107" spans="2:10" x14ac:dyDescent="0.2">
      <c r="B107" s="3"/>
      <c r="C107" s="2"/>
    </row>
    <row r="108" spans="2:10" x14ac:dyDescent="0.2">
      <c r="B108" s="3"/>
      <c r="C108" s="2"/>
    </row>
    <row r="109" spans="2:10" x14ac:dyDescent="0.2">
      <c r="B109" s="3"/>
      <c r="C109" s="2"/>
    </row>
    <row r="110" spans="2:10" x14ac:dyDescent="0.2">
      <c r="B110" s="3"/>
      <c r="C110" s="2"/>
    </row>
    <row r="111" spans="2:10" x14ac:dyDescent="0.2">
      <c r="B111" s="3"/>
      <c r="C111" s="2"/>
    </row>
    <row r="112" spans="2:10" x14ac:dyDescent="0.2">
      <c r="B112" s="3"/>
      <c r="C112" s="2"/>
    </row>
    <row r="113" spans="2:3" x14ac:dyDescent="0.2">
      <c r="B113" s="3"/>
      <c r="C113" s="2"/>
    </row>
    <row r="114" spans="2:3" x14ac:dyDescent="0.2">
      <c r="B114" s="3"/>
      <c r="C114" s="2"/>
    </row>
    <row r="115" spans="2:3" x14ac:dyDescent="0.2">
      <c r="B115" s="3"/>
      <c r="C115" s="2"/>
    </row>
    <row r="116" spans="2:3" x14ac:dyDescent="0.2">
      <c r="B116" s="3"/>
      <c r="C116" s="2"/>
    </row>
    <row r="117" spans="2:3" x14ac:dyDescent="0.2">
      <c r="B117" s="3"/>
      <c r="C117" s="2"/>
    </row>
    <row r="118" spans="2:3" x14ac:dyDescent="0.2">
      <c r="B118" s="3"/>
      <c r="C118" s="2"/>
    </row>
    <row r="119" spans="2:3" x14ac:dyDescent="0.2">
      <c r="B119" s="3"/>
      <c r="C119" s="2"/>
    </row>
    <row r="120" spans="2:3" x14ac:dyDescent="0.2">
      <c r="B120" s="3"/>
      <c r="C120" s="2"/>
    </row>
    <row r="121" spans="2:3" x14ac:dyDescent="0.2">
      <c r="B121" s="3"/>
      <c r="C121" s="2"/>
    </row>
    <row r="122" spans="2:3" x14ac:dyDescent="0.2">
      <c r="B122" s="3"/>
      <c r="C122" s="2"/>
    </row>
    <row r="123" spans="2:3" x14ac:dyDescent="0.2">
      <c r="B123" s="3"/>
      <c r="C123" s="2"/>
    </row>
    <row r="124" spans="2:3" x14ac:dyDescent="0.2">
      <c r="B124" s="3"/>
      <c r="C124" s="2"/>
    </row>
    <row r="125" spans="2:3" x14ac:dyDescent="0.2">
      <c r="B125" s="3"/>
      <c r="C125" s="2"/>
    </row>
    <row r="126" spans="2:3" x14ac:dyDescent="0.2">
      <c r="B126" s="3"/>
      <c r="C126" s="2"/>
    </row>
    <row r="127" spans="2:3" x14ac:dyDescent="0.2">
      <c r="C127" s="2"/>
    </row>
    <row r="128" spans="2:3" x14ac:dyDescent="0.2">
      <c r="C128" s="2"/>
    </row>
    <row r="129" spans="3:3" x14ac:dyDescent="0.2">
      <c r="C129" s="2"/>
    </row>
    <row r="130" spans="3:3" x14ac:dyDescent="0.2">
      <c r="C130" s="2"/>
    </row>
    <row r="131" spans="3:3" x14ac:dyDescent="0.2">
      <c r="C131" s="2"/>
    </row>
    <row r="132" spans="3:3" x14ac:dyDescent="0.2">
      <c r="C132" s="2"/>
    </row>
    <row r="133" spans="3:3" x14ac:dyDescent="0.2">
      <c r="C133" s="2"/>
    </row>
    <row r="134" spans="3:3" x14ac:dyDescent="0.2">
      <c r="C134" s="2"/>
    </row>
    <row r="135" spans="3:3" x14ac:dyDescent="0.2">
      <c r="C135" s="2"/>
    </row>
    <row r="136" spans="3:3" x14ac:dyDescent="0.2">
      <c r="C136" s="2"/>
    </row>
  </sheetData>
  <mergeCells count="26">
    <mergeCell ref="B2:I2"/>
    <mergeCell ref="B3:I3"/>
    <mergeCell ref="B4:I4"/>
    <mergeCell ref="B5:I6"/>
    <mergeCell ref="B7:B8"/>
    <mergeCell ref="C7:C8"/>
    <mergeCell ref="D7:D8"/>
    <mergeCell ref="E7:E8"/>
    <mergeCell ref="G7:G8"/>
    <mergeCell ref="H7:H8"/>
    <mergeCell ref="I7:I8"/>
    <mergeCell ref="F7:F8"/>
    <mergeCell ref="B17:H17"/>
    <mergeCell ref="C19:I19"/>
    <mergeCell ref="F101:I101"/>
    <mergeCell ref="C66:I66"/>
    <mergeCell ref="B84:H84"/>
    <mergeCell ref="F95:I95"/>
    <mergeCell ref="B85:H85"/>
    <mergeCell ref="C89:D89"/>
    <mergeCell ref="B78:H78"/>
    <mergeCell ref="B103:I104"/>
    <mergeCell ref="B81:H81"/>
    <mergeCell ref="B69:H69"/>
    <mergeCell ref="C41:I41"/>
    <mergeCell ref="B39:H39"/>
  </mergeCells>
  <phoneticPr fontId="22" type="noConversion"/>
  <printOptions horizontalCentered="1"/>
  <pageMargins left="0.31496062992125984" right="0.31496062992125984" top="0.55118110236220474" bottom="0.3937007874015748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workbookViewId="0">
      <selection activeCell="B1" sqref="B1:E12"/>
    </sheetView>
  </sheetViews>
  <sheetFormatPr defaultRowHeight="15" x14ac:dyDescent="0.25"/>
  <cols>
    <col min="2" max="2" width="7" customWidth="1"/>
    <col min="3" max="3" width="55.42578125" customWidth="1"/>
    <col min="4" max="4" width="21" customWidth="1"/>
    <col min="5" max="5" width="7.7109375" customWidth="1"/>
  </cols>
  <sheetData>
    <row r="1" spans="2:5" ht="15.75" thickBot="1" x14ac:dyDescent="0.3"/>
    <row r="2" spans="2:5" x14ac:dyDescent="0.25">
      <c r="B2" s="46"/>
      <c r="C2" s="278" t="s">
        <v>35</v>
      </c>
      <c r="D2" s="279"/>
      <c r="E2" s="47"/>
    </row>
    <row r="3" spans="2:5" x14ac:dyDescent="0.25">
      <c r="B3" s="48"/>
      <c r="C3" s="49" t="s">
        <v>114</v>
      </c>
      <c r="D3" s="75">
        <v>7.4000000000000003E-3</v>
      </c>
      <c r="E3" s="47"/>
    </row>
    <row r="4" spans="2:5" x14ac:dyDescent="0.25">
      <c r="B4" s="48"/>
      <c r="C4" s="49" t="s">
        <v>115</v>
      </c>
      <c r="D4" s="75">
        <v>9.7000000000000003E-3</v>
      </c>
      <c r="E4" s="47"/>
    </row>
    <row r="5" spans="2:5" x14ac:dyDescent="0.25">
      <c r="B5" s="48"/>
      <c r="C5" s="49" t="s">
        <v>116</v>
      </c>
      <c r="D5" s="75">
        <v>1.21E-2</v>
      </c>
      <c r="E5" s="47"/>
    </row>
    <row r="6" spans="2:5" x14ac:dyDescent="0.25">
      <c r="B6" s="50"/>
      <c r="C6" s="49" t="s">
        <v>117</v>
      </c>
      <c r="D6" s="75">
        <v>4.6699999999999998E-2</v>
      </c>
      <c r="E6" s="47"/>
    </row>
    <row r="7" spans="2:5" x14ac:dyDescent="0.25">
      <c r="B7" s="50"/>
      <c r="C7" s="49" t="s">
        <v>118</v>
      </c>
      <c r="D7" s="75">
        <v>8.6900000000000005E-2</v>
      </c>
      <c r="E7" s="47"/>
    </row>
    <row r="8" spans="2:5" x14ac:dyDescent="0.25">
      <c r="B8" s="50"/>
      <c r="C8" s="49" t="s">
        <v>119</v>
      </c>
      <c r="D8" s="75">
        <v>6.6500000000000004E-2</v>
      </c>
      <c r="E8" s="47"/>
    </row>
    <row r="9" spans="2:5" ht="15.75" thickBot="1" x14ac:dyDescent="0.3">
      <c r="B9" s="51"/>
      <c r="C9" s="4" t="s">
        <v>34</v>
      </c>
      <c r="D9" s="78">
        <f>TRUNC(ROUND(((((1+(D6+D4+D3))*(1+D5)*(1+D7))/(1-D8))-1),4),4)</f>
        <v>0.25359999999999999</v>
      </c>
      <c r="E9" s="47"/>
    </row>
    <row r="10" spans="2:5" x14ac:dyDescent="0.25">
      <c r="C10" s="100" t="s">
        <v>113</v>
      </c>
      <c r="D10" s="109"/>
    </row>
    <row r="11" spans="2:5" ht="15.75" thickBot="1" x14ac:dyDescent="0.3">
      <c r="C11" s="104" t="s">
        <v>120</v>
      </c>
      <c r="D11" s="110"/>
    </row>
    <row r="15" spans="2:5" ht="18.75" customHeight="1" x14ac:dyDescent="0.25">
      <c r="C15" s="77"/>
    </row>
  </sheetData>
  <mergeCells count="1">
    <mergeCell ref="C2:D2"/>
  </mergeCells>
  <phoneticPr fontId="2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5" workbookViewId="0">
      <selection activeCell="M7" sqref="M7:M10"/>
    </sheetView>
  </sheetViews>
  <sheetFormatPr defaultRowHeight="15" x14ac:dyDescent="0.25"/>
  <cols>
    <col min="2" max="2" width="36.140625" customWidth="1"/>
    <col min="3" max="3" width="19.7109375" customWidth="1"/>
    <col min="4" max="4" width="18" customWidth="1"/>
    <col min="5" max="5" width="18.85546875" customWidth="1"/>
    <col min="8" max="8" width="11.5703125" customWidth="1"/>
    <col min="13" max="13" width="16.5703125" customWidth="1"/>
  </cols>
  <sheetData>
    <row r="1" spans="1:13" ht="15.75" thickBot="1" x14ac:dyDescent="0.3"/>
    <row r="2" spans="1:13" x14ac:dyDescent="0.25">
      <c r="B2" s="280" t="s">
        <v>47</v>
      </c>
      <c r="C2" s="281"/>
      <c r="D2" s="281"/>
      <c r="E2" s="282"/>
      <c r="F2" s="119"/>
      <c r="G2" s="119"/>
      <c r="H2" s="119"/>
      <c r="I2" s="76"/>
    </row>
    <row r="3" spans="1:13" x14ac:dyDescent="0.25">
      <c r="B3" s="283" t="s">
        <v>0</v>
      </c>
      <c r="C3" s="284"/>
      <c r="D3" s="284"/>
      <c r="E3" s="285"/>
      <c r="F3" s="119"/>
      <c r="G3" s="119"/>
      <c r="H3" s="119"/>
    </row>
    <row r="4" spans="1:13" ht="15.75" thickBot="1" x14ac:dyDescent="0.3">
      <c r="B4" s="286" t="s">
        <v>139</v>
      </c>
      <c r="C4" s="287"/>
      <c r="D4" s="287"/>
      <c r="E4" s="288"/>
      <c r="F4" s="121"/>
      <c r="G4" s="119"/>
      <c r="H4" s="119"/>
      <c r="I4" s="120"/>
    </row>
    <row r="5" spans="1:13" ht="15" customHeight="1" x14ac:dyDescent="0.25">
      <c r="B5" s="304" t="s">
        <v>224</v>
      </c>
      <c r="C5" s="305"/>
      <c r="D5" s="305"/>
      <c r="E5" s="306"/>
      <c r="F5" s="138"/>
      <c r="G5" s="138"/>
      <c r="H5" s="122"/>
      <c r="I5" s="123"/>
    </row>
    <row r="6" spans="1:13" ht="4.5" customHeight="1" thickBot="1" x14ac:dyDescent="0.3">
      <c r="A6" s="137"/>
      <c r="B6" s="307"/>
      <c r="C6" s="308"/>
      <c r="D6" s="308"/>
      <c r="E6" s="309"/>
      <c r="F6" s="139"/>
      <c r="G6" s="138"/>
      <c r="H6" s="122"/>
      <c r="I6" s="120"/>
    </row>
    <row r="7" spans="1:13" x14ac:dyDescent="0.25">
      <c r="A7" s="115"/>
      <c r="B7" s="131" t="s">
        <v>121</v>
      </c>
      <c r="C7" s="130" t="s">
        <v>122</v>
      </c>
      <c r="D7" s="130" t="s">
        <v>123</v>
      </c>
      <c r="E7" s="132" t="s">
        <v>34</v>
      </c>
      <c r="F7" s="114"/>
      <c r="G7" s="114"/>
    </row>
    <row r="8" spans="1:13" x14ac:dyDescent="0.25">
      <c r="A8" s="114"/>
      <c r="B8" s="133" t="s">
        <v>223</v>
      </c>
      <c r="C8" s="116">
        <f>'Rua Haiti'!I17+'Rua Haiti'!I39+'Rua Haiti'!I78+'Rua Haiti'!I81+'Rua Haiti'!I84</f>
        <v>433929.81</v>
      </c>
      <c r="D8" s="116">
        <f>'Rua Haiti'!I69</f>
        <v>370639.35</v>
      </c>
      <c r="E8" s="134">
        <f>C8+D8</f>
        <v>804569.15999999992</v>
      </c>
      <c r="F8" s="114"/>
      <c r="G8" s="114"/>
      <c r="M8" s="118"/>
    </row>
    <row r="9" spans="1:13" x14ac:dyDescent="0.25">
      <c r="A9" s="114"/>
      <c r="B9" s="135" t="s">
        <v>124</v>
      </c>
      <c r="C9" s="117">
        <f>SUM(C8:C8)</f>
        <v>433929.81</v>
      </c>
      <c r="D9" s="117">
        <f>SUM(D8:D8)</f>
        <v>370639.35</v>
      </c>
      <c r="E9" s="134">
        <f>SUM(E8:E8)</f>
        <v>804569.15999999992</v>
      </c>
      <c r="F9" s="114"/>
      <c r="G9" s="114"/>
      <c r="M9" s="118"/>
    </row>
    <row r="10" spans="1:13" ht="15.75" thickBot="1" x14ac:dyDescent="0.3">
      <c r="A10" s="115"/>
      <c r="B10" s="311" t="s">
        <v>125</v>
      </c>
      <c r="C10" s="312"/>
      <c r="D10" s="313"/>
      <c r="E10" s="136">
        <f>C9+D9</f>
        <v>804569.15999999992</v>
      </c>
      <c r="F10" s="113"/>
      <c r="G10" s="114"/>
    </row>
    <row r="12" spans="1:13" ht="15.75" thickBot="1" x14ac:dyDescent="0.3"/>
    <row r="13" spans="1:13" x14ac:dyDescent="0.25">
      <c r="B13" s="278" t="s">
        <v>35</v>
      </c>
      <c r="C13" s="279"/>
      <c r="D13" s="47"/>
      <c r="I13" s="1"/>
    </row>
    <row r="14" spans="1:13" x14ac:dyDescent="0.25">
      <c r="B14" s="105" t="s">
        <v>114</v>
      </c>
      <c r="C14" s="106">
        <f>'Cálculo BDI'!$D$3</f>
        <v>7.4000000000000003E-3</v>
      </c>
      <c r="D14" s="47"/>
      <c r="I14" s="1"/>
    </row>
    <row r="15" spans="1:13" x14ac:dyDescent="0.25">
      <c r="B15" s="105" t="s">
        <v>115</v>
      </c>
      <c r="C15" s="106">
        <f>'Cálculo BDI'!$D$4</f>
        <v>9.7000000000000003E-3</v>
      </c>
      <c r="D15" s="47"/>
      <c r="H15" s="47"/>
      <c r="I15" s="1"/>
    </row>
    <row r="16" spans="1:13" ht="15.75" x14ac:dyDescent="0.25">
      <c r="B16" s="105" t="s">
        <v>116</v>
      </c>
      <c r="C16" s="106">
        <f>'Cálculo BDI'!$D$5</f>
        <v>1.21E-2</v>
      </c>
      <c r="D16" s="47"/>
      <c r="E16" s="157"/>
      <c r="F16" s="157"/>
      <c r="G16" s="157"/>
      <c r="H16" s="156"/>
      <c r="I16" s="1"/>
    </row>
    <row r="17" spans="2:9" x14ac:dyDescent="0.25">
      <c r="B17" s="105" t="s">
        <v>117</v>
      </c>
      <c r="C17" s="106">
        <f>'Cálculo BDI'!$D$6</f>
        <v>4.6699999999999998E-2</v>
      </c>
      <c r="D17" s="47"/>
      <c r="E17" s="315" t="s">
        <v>191</v>
      </c>
      <c r="F17" s="315"/>
      <c r="G17" s="315"/>
      <c r="H17" s="315"/>
      <c r="I17" s="1"/>
    </row>
    <row r="18" spans="2:9" x14ac:dyDescent="0.25">
      <c r="B18" s="105" t="s">
        <v>118</v>
      </c>
      <c r="C18" s="106">
        <f>'Cálculo BDI'!$D$7</f>
        <v>8.6900000000000005E-2</v>
      </c>
      <c r="D18" s="47"/>
      <c r="E18" s="97"/>
      <c r="F18" s="59"/>
      <c r="G18" s="59"/>
      <c r="H18" s="47"/>
      <c r="I18" s="1"/>
    </row>
    <row r="19" spans="2:9" x14ac:dyDescent="0.25">
      <c r="B19" s="105" t="s">
        <v>119</v>
      </c>
      <c r="C19" s="106">
        <f>'Cálculo BDI'!$D$8</f>
        <v>6.6500000000000004E-2</v>
      </c>
      <c r="D19" s="47"/>
      <c r="E19" s="26"/>
      <c r="F19" s="26"/>
      <c r="G19" s="26"/>
      <c r="H19" s="47"/>
      <c r="I19" s="1"/>
    </row>
    <row r="20" spans="2:9" ht="15.75" thickBot="1" x14ac:dyDescent="0.3">
      <c r="B20" s="107" t="s">
        <v>34</v>
      </c>
      <c r="C20" s="108">
        <f>'Cálculo BDI'!$D$9</f>
        <v>0.25359999999999999</v>
      </c>
      <c r="D20" s="47"/>
      <c r="E20" s="314" t="s">
        <v>226</v>
      </c>
      <c r="F20" s="314"/>
      <c r="G20" s="314"/>
      <c r="H20" s="314"/>
      <c r="I20" s="1"/>
    </row>
    <row r="21" spans="2:9" x14ac:dyDescent="0.25">
      <c r="B21" s="103" t="s">
        <v>113</v>
      </c>
      <c r="C21" s="101"/>
      <c r="D21" s="53"/>
      <c r="I21" s="1"/>
    </row>
    <row r="22" spans="2:9" ht="15.75" thickBot="1" x14ac:dyDescent="0.3">
      <c r="B22" s="104" t="s">
        <v>120</v>
      </c>
      <c r="C22" s="102"/>
      <c r="D22" s="53"/>
      <c r="I22" s="1"/>
    </row>
    <row r="23" spans="2:9" x14ac:dyDescent="0.25">
      <c r="B23" s="26"/>
      <c r="C23" s="26"/>
      <c r="D23" s="26"/>
      <c r="I23" s="1"/>
    </row>
    <row r="24" spans="2:9" x14ac:dyDescent="0.25">
      <c r="B24" s="26"/>
      <c r="C24" s="26"/>
      <c r="D24" s="26"/>
      <c r="E24" s="53"/>
      <c r="G24" s="125"/>
      <c r="H24" s="126"/>
      <c r="I24" s="1"/>
    </row>
    <row r="25" spans="2:9" ht="30" customHeight="1" x14ac:dyDescent="0.25">
      <c r="B25" s="310" t="str">
        <f>'Rua Haiti'!B103</f>
        <v>OBS: A base dos custos unitários de cada item contido neste orçamento têm origem da tabela do SINAPI de Março de 2021 e SICRO de Outubro de 2020.</v>
      </c>
      <c r="C25" s="310"/>
      <c r="D25" s="310"/>
      <c r="E25" s="310"/>
      <c r="F25" s="310"/>
      <c r="G25" s="310"/>
      <c r="H25" s="310"/>
    </row>
    <row r="26" spans="2:9" x14ac:dyDescent="0.25">
      <c r="B26" s="124"/>
      <c r="C26" s="124"/>
      <c r="D26" s="124"/>
      <c r="E26" s="124"/>
      <c r="F26" s="124"/>
      <c r="G26" s="124"/>
      <c r="H26" s="124"/>
      <c r="I26" s="124"/>
    </row>
  </sheetData>
  <mergeCells count="9">
    <mergeCell ref="B2:E2"/>
    <mergeCell ref="B3:E3"/>
    <mergeCell ref="B4:E4"/>
    <mergeCell ref="B5:E6"/>
    <mergeCell ref="B25:H25"/>
    <mergeCell ref="B13:C13"/>
    <mergeCell ref="B10:D10"/>
    <mergeCell ref="E20:H20"/>
    <mergeCell ref="E17:H1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N67"/>
  <sheetViews>
    <sheetView topLeftCell="A28" zoomScale="85" zoomScaleNormal="85" zoomScalePageLayoutView="55" workbookViewId="0">
      <selection activeCell="E43" sqref="C2:E43"/>
    </sheetView>
  </sheetViews>
  <sheetFormatPr defaultRowHeight="15" x14ac:dyDescent="0.25"/>
  <cols>
    <col min="1" max="1" width="21" bestFit="1" customWidth="1"/>
    <col min="2" max="2" width="15.140625" customWidth="1"/>
    <col min="3" max="3" width="14.5703125" customWidth="1"/>
    <col min="4" max="4" width="15.28515625" customWidth="1"/>
    <col min="5" max="5" width="20.85546875" customWidth="1"/>
    <col min="6" max="6" width="14.85546875" customWidth="1"/>
    <col min="7" max="7" width="19.7109375" customWidth="1"/>
    <col min="8" max="8" width="14.85546875" customWidth="1"/>
    <col min="9" max="9" width="20.28515625" customWidth="1"/>
    <col min="10" max="10" width="14.85546875" customWidth="1"/>
    <col min="11" max="11" width="21.7109375" customWidth="1"/>
    <col min="12" max="12" width="15.28515625" customWidth="1"/>
    <col min="13" max="13" width="20.7109375" customWidth="1"/>
  </cols>
  <sheetData>
    <row r="5" spans="1:14" ht="15.75" x14ac:dyDescent="0.25">
      <c r="F5" s="54"/>
      <c r="G5" s="54"/>
      <c r="H5" s="54"/>
      <c r="I5" s="54"/>
      <c r="J5" s="54"/>
      <c r="K5" s="54"/>
      <c r="L5" s="54"/>
      <c r="M5" s="54"/>
    </row>
    <row r="6" spans="1:14" ht="15.75" x14ac:dyDescent="0.25">
      <c r="F6" s="54"/>
      <c r="G6" s="54"/>
      <c r="H6" s="54"/>
      <c r="I6" s="54"/>
      <c r="J6" s="54"/>
      <c r="K6" s="54"/>
      <c r="L6" s="54"/>
      <c r="M6" s="54"/>
    </row>
    <row r="7" spans="1:14" ht="15.75" x14ac:dyDescent="0.25">
      <c r="F7" s="54"/>
      <c r="G7" s="54"/>
      <c r="H7" s="54"/>
      <c r="I7" s="54"/>
      <c r="J7" s="54"/>
      <c r="K7" s="54"/>
      <c r="L7" s="54"/>
      <c r="M7" s="54"/>
    </row>
    <row r="8" spans="1:14" ht="15.75" x14ac:dyDescent="0.25">
      <c r="F8" s="54"/>
      <c r="G8" s="54"/>
      <c r="H8" s="54"/>
      <c r="I8" s="54"/>
      <c r="J8" s="54"/>
      <c r="K8" s="54"/>
      <c r="L8" s="54"/>
      <c r="M8" s="54"/>
    </row>
    <row r="9" spans="1:14" ht="15.75" x14ac:dyDescent="0.25">
      <c r="F9" s="54"/>
      <c r="G9" s="54"/>
      <c r="H9" s="54"/>
      <c r="I9" s="54"/>
      <c r="J9" s="54"/>
      <c r="K9" s="54"/>
      <c r="L9" s="54"/>
      <c r="M9" s="54"/>
    </row>
    <row r="10" spans="1:14" ht="15.75" x14ac:dyDescent="0.25">
      <c r="F10" s="54"/>
      <c r="G10" s="54"/>
      <c r="H10" s="54"/>
      <c r="I10" s="54"/>
      <c r="J10" s="54"/>
      <c r="K10" s="54"/>
      <c r="L10" s="54"/>
      <c r="M10" s="54"/>
    </row>
    <row r="11" spans="1:14" ht="15.75" x14ac:dyDescent="0.25">
      <c r="F11" s="54"/>
      <c r="G11" s="54"/>
      <c r="H11" s="54"/>
      <c r="I11" s="54"/>
      <c r="J11" s="54"/>
      <c r="K11" s="54"/>
      <c r="L11" s="54"/>
      <c r="M11" s="54"/>
    </row>
    <row r="12" spans="1:14" ht="15.75" x14ac:dyDescent="0.25">
      <c r="F12" s="54"/>
      <c r="G12" s="54"/>
      <c r="H12" s="54"/>
      <c r="I12" s="54"/>
      <c r="J12" s="54"/>
      <c r="K12" s="54"/>
      <c r="L12" s="54"/>
      <c r="M12" s="54"/>
    </row>
    <row r="13" spans="1:14" ht="16.5" thickBot="1" x14ac:dyDescent="0.3">
      <c r="F13" s="54"/>
      <c r="G13" s="54"/>
      <c r="H13" s="54"/>
      <c r="I13" s="54"/>
      <c r="J13" s="54"/>
      <c r="K13" s="54"/>
      <c r="L13" s="54"/>
      <c r="M13" s="54"/>
    </row>
    <row r="14" spans="1:14" ht="54" customHeight="1" thickBot="1" x14ac:dyDescent="0.3">
      <c r="C14" s="316" t="s">
        <v>127</v>
      </c>
      <c r="D14" s="317"/>
      <c r="E14" s="318"/>
      <c r="F14" s="147"/>
      <c r="G14" s="147"/>
      <c r="H14" s="147"/>
      <c r="I14" s="147"/>
      <c r="J14" s="147"/>
      <c r="K14" s="147"/>
      <c r="L14" s="147"/>
      <c r="M14" s="147"/>
      <c r="N14" s="76"/>
    </row>
    <row r="15" spans="1:14" ht="30" customHeight="1" thickBot="1" x14ac:dyDescent="0.3">
      <c r="A15" s="18"/>
      <c r="C15" s="320" t="s">
        <v>86</v>
      </c>
      <c r="D15" s="322" t="str">
        <f>Resumo!B8</f>
        <v>Rua Haiti</v>
      </c>
      <c r="E15" s="323"/>
      <c r="F15" s="319"/>
      <c r="G15" s="319"/>
      <c r="H15" s="319"/>
      <c r="I15" s="319"/>
      <c r="J15" s="319"/>
      <c r="K15" s="319"/>
      <c r="L15" s="319"/>
      <c r="M15" s="319"/>
      <c r="N15" s="76"/>
    </row>
    <row r="16" spans="1:14" ht="15.75" thickBot="1" x14ac:dyDescent="0.3">
      <c r="A16" s="18"/>
      <c r="C16" s="321"/>
      <c r="D16" s="183" t="s">
        <v>36</v>
      </c>
      <c r="E16" s="184" t="s">
        <v>51</v>
      </c>
      <c r="F16" s="15"/>
      <c r="G16" s="15"/>
      <c r="H16" s="15"/>
      <c r="I16" s="15"/>
      <c r="J16" s="15"/>
      <c r="K16" s="15"/>
      <c r="L16" s="148"/>
      <c r="M16" s="148"/>
      <c r="N16" s="76"/>
    </row>
    <row r="17" spans="1:14" ht="15.75" x14ac:dyDescent="0.25">
      <c r="A17" s="18"/>
      <c r="B17" s="11"/>
      <c r="C17" s="94" t="s">
        <v>37</v>
      </c>
      <c r="D17" s="181">
        <v>0.1</v>
      </c>
      <c r="E17" s="182">
        <f t="shared" ref="E17:E23" si="0">ROUND(D17*E$31,4)</f>
        <v>80456.915999999997</v>
      </c>
      <c r="F17" s="142"/>
      <c r="G17" s="149"/>
      <c r="H17" s="142"/>
      <c r="I17" s="149"/>
      <c r="J17" s="144"/>
      <c r="K17" s="149"/>
      <c r="L17" s="12"/>
      <c r="M17" s="150"/>
      <c r="N17" s="76"/>
    </row>
    <row r="18" spans="1:14" x14ac:dyDescent="0.25">
      <c r="A18" s="18"/>
      <c r="B18" s="15"/>
      <c r="C18" s="95" t="s">
        <v>38</v>
      </c>
      <c r="D18" s="167">
        <v>0.2</v>
      </c>
      <c r="E18" s="93">
        <f t="shared" si="0"/>
        <v>160913.83199999999</v>
      </c>
      <c r="F18" s="142"/>
      <c r="G18" s="151"/>
      <c r="H18" s="142"/>
      <c r="I18" s="151"/>
      <c r="J18" s="143"/>
      <c r="K18" s="151"/>
      <c r="L18" s="152"/>
      <c r="M18" s="153"/>
      <c r="N18" s="76"/>
    </row>
    <row r="19" spans="1:14" ht="15.75" x14ac:dyDescent="0.25">
      <c r="A19" s="18"/>
      <c r="B19" s="9"/>
      <c r="C19" s="95" t="s">
        <v>39</v>
      </c>
      <c r="D19" s="167">
        <v>0.3</v>
      </c>
      <c r="E19" s="93">
        <f t="shared" si="0"/>
        <v>241370.74799999999</v>
      </c>
      <c r="F19" s="142"/>
      <c r="G19" s="149"/>
      <c r="H19" s="142"/>
      <c r="I19" s="149"/>
      <c r="J19" s="143"/>
      <c r="K19" s="149"/>
      <c r="L19" s="152"/>
      <c r="M19" s="150"/>
      <c r="N19" s="76"/>
    </row>
    <row r="20" spans="1:14" x14ac:dyDescent="0.25">
      <c r="A20" s="18"/>
      <c r="B20" s="12"/>
      <c r="C20" s="95" t="s">
        <v>40</v>
      </c>
      <c r="D20" s="167">
        <v>0.25</v>
      </c>
      <c r="E20" s="93">
        <f t="shared" si="0"/>
        <v>201142.29</v>
      </c>
      <c r="F20" s="142"/>
      <c r="G20" s="151"/>
      <c r="H20" s="142"/>
      <c r="I20" s="151"/>
      <c r="J20" s="143"/>
      <c r="K20" s="151"/>
      <c r="L20" s="152"/>
      <c r="M20" s="153"/>
      <c r="N20" s="76"/>
    </row>
    <row r="21" spans="1:14" ht="15.75" x14ac:dyDescent="0.25">
      <c r="A21" s="18"/>
      <c r="B21" s="10"/>
      <c r="C21" s="95" t="s">
        <v>41</v>
      </c>
      <c r="D21" s="167">
        <v>0.15</v>
      </c>
      <c r="E21" s="93">
        <f t="shared" si="0"/>
        <v>120685.374</v>
      </c>
      <c r="F21" s="143"/>
      <c r="G21" s="149"/>
      <c r="H21" s="142"/>
      <c r="I21" s="149"/>
      <c r="J21" s="143"/>
      <c r="K21" s="149"/>
      <c r="L21" s="152"/>
      <c r="M21" s="150"/>
      <c r="N21" s="76"/>
    </row>
    <row r="22" spans="1:14" x14ac:dyDescent="0.25">
      <c r="A22" s="18"/>
      <c r="B22" s="12"/>
      <c r="C22" s="95" t="s">
        <v>42</v>
      </c>
      <c r="D22" s="167"/>
      <c r="E22" s="93">
        <f t="shared" si="0"/>
        <v>0</v>
      </c>
      <c r="F22" s="143"/>
      <c r="G22" s="151"/>
      <c r="H22" s="142"/>
      <c r="I22" s="151"/>
      <c r="J22" s="143"/>
      <c r="K22" s="151"/>
      <c r="L22" s="152"/>
      <c r="M22" s="153"/>
      <c r="N22" s="76"/>
    </row>
    <row r="23" spans="1:14" ht="15.75" x14ac:dyDescent="0.25">
      <c r="A23" s="18"/>
      <c r="B23" s="10"/>
      <c r="C23" s="95" t="s">
        <v>43</v>
      </c>
      <c r="D23" s="167"/>
      <c r="E23" s="93">
        <f t="shared" si="0"/>
        <v>0</v>
      </c>
      <c r="F23" s="143"/>
      <c r="G23" s="149"/>
      <c r="H23" s="142"/>
      <c r="I23" s="149"/>
      <c r="J23" s="143"/>
      <c r="K23" s="149"/>
      <c r="L23" s="152"/>
      <c r="M23" s="150"/>
      <c r="N23" s="76"/>
    </row>
    <row r="24" spans="1:14" x14ac:dyDescent="0.25">
      <c r="A24" s="18"/>
      <c r="B24" s="12"/>
      <c r="C24" s="95" t="s">
        <v>44</v>
      </c>
      <c r="D24" s="167"/>
      <c r="E24" s="93"/>
      <c r="F24" s="143"/>
      <c r="G24" s="151"/>
      <c r="H24" s="142"/>
      <c r="I24" s="151"/>
      <c r="J24" s="143"/>
      <c r="K24" s="151"/>
      <c r="L24" s="152"/>
      <c r="M24" s="153"/>
      <c r="N24" s="76"/>
    </row>
    <row r="25" spans="1:14" ht="15.75" x14ac:dyDescent="0.25">
      <c r="A25" s="18"/>
      <c r="B25" s="10"/>
      <c r="C25" s="95" t="s">
        <v>45</v>
      </c>
      <c r="D25" s="167"/>
      <c r="E25" s="93"/>
      <c r="F25" s="143"/>
      <c r="G25" s="149"/>
      <c r="H25" s="142"/>
      <c r="I25" s="149"/>
      <c r="J25" s="143"/>
      <c r="K25" s="149"/>
      <c r="L25" s="152"/>
      <c r="M25" s="150"/>
      <c r="N25" s="76"/>
    </row>
    <row r="26" spans="1:14" x14ac:dyDescent="0.25">
      <c r="A26" s="18"/>
      <c r="B26" s="12"/>
      <c r="C26" s="95" t="s">
        <v>46</v>
      </c>
      <c r="D26" s="167"/>
      <c r="E26" s="93"/>
      <c r="F26" s="143"/>
      <c r="G26" s="151"/>
      <c r="H26" s="143"/>
      <c r="I26" s="151"/>
      <c r="J26" s="143"/>
      <c r="K26" s="151"/>
      <c r="L26" s="152"/>
      <c r="M26" s="153"/>
      <c r="N26" s="76"/>
    </row>
    <row r="27" spans="1:14" x14ac:dyDescent="0.25">
      <c r="A27" s="18"/>
      <c r="B27" s="13"/>
      <c r="C27" s="96" t="s">
        <v>52</v>
      </c>
      <c r="D27" s="168"/>
      <c r="E27" s="92"/>
      <c r="F27" s="143"/>
      <c r="G27" s="149"/>
      <c r="H27" s="143"/>
      <c r="I27" s="149"/>
      <c r="J27" s="143"/>
      <c r="K27" s="149"/>
      <c r="L27" s="152"/>
      <c r="M27" s="150"/>
      <c r="N27" s="76"/>
    </row>
    <row r="28" spans="1:14" ht="15.75" thickBot="1" x14ac:dyDescent="0.3">
      <c r="A28" s="18"/>
      <c r="B28" s="12"/>
      <c r="C28" s="95" t="s">
        <v>90</v>
      </c>
      <c r="D28" s="166"/>
      <c r="E28" s="93"/>
      <c r="F28" s="144"/>
      <c r="G28" s="151"/>
      <c r="H28" s="144"/>
      <c r="I28" s="151"/>
      <c r="J28" s="144"/>
      <c r="K28" s="151"/>
      <c r="L28" s="12"/>
      <c r="M28" s="153"/>
      <c r="N28" s="76"/>
    </row>
    <row r="29" spans="1:14" ht="16.5" thickBot="1" x14ac:dyDescent="0.3">
      <c r="A29" s="18"/>
      <c r="B29" s="9"/>
      <c r="C29" s="6" t="s">
        <v>34</v>
      </c>
      <c r="D29" s="7">
        <f t="shared" ref="D29:E29" si="1">SUM(D17:D28)</f>
        <v>1</v>
      </c>
      <c r="E29" s="55">
        <f t="shared" si="1"/>
        <v>804569.15999999992</v>
      </c>
      <c r="F29" s="154"/>
      <c r="G29" s="155"/>
      <c r="H29" s="154"/>
      <c r="I29" s="155"/>
      <c r="J29" s="154"/>
      <c r="K29" s="155"/>
      <c r="L29" s="154"/>
      <c r="M29" s="155"/>
      <c r="N29" s="76"/>
    </row>
    <row r="30" spans="1:14" ht="15.75" x14ac:dyDescent="0.25">
      <c r="A30" s="18"/>
      <c r="B30" s="9"/>
      <c r="C30" s="165"/>
      <c r="D30" s="154"/>
      <c r="E30" s="180">
        <f>'Rua Haiti'!I85</f>
        <v>804569.15999999992</v>
      </c>
      <c r="F30" s="154"/>
      <c r="G30" s="155"/>
      <c r="H30" s="154"/>
      <c r="I30" s="155"/>
      <c r="J30" s="154"/>
      <c r="K30" s="155"/>
      <c r="L30" s="154"/>
      <c r="M30" s="155"/>
      <c r="N30" s="76"/>
    </row>
    <row r="31" spans="1:14" x14ac:dyDescent="0.25">
      <c r="A31" s="20"/>
      <c r="B31" s="19"/>
      <c r="C31" s="18"/>
      <c r="D31" s="18"/>
      <c r="E31" s="22">
        <f>'Rua Haiti'!I85</f>
        <v>804569.15999999992</v>
      </c>
      <c r="F31" s="18"/>
      <c r="G31" s="22"/>
      <c r="H31" s="18"/>
      <c r="I31" s="22"/>
      <c r="J31" s="18"/>
      <c r="K31" s="22"/>
      <c r="L31" s="18"/>
      <c r="M31" s="22"/>
    </row>
    <row r="32" spans="1:14" ht="15.75" x14ac:dyDescent="0.25">
      <c r="A32" s="22"/>
      <c r="B32" s="14"/>
      <c r="C32" s="18"/>
      <c r="D32" s="163"/>
      <c r="E32" s="207">
        <f>Resumo!E10</f>
        <v>804569.15999999992</v>
      </c>
      <c r="F32" s="18"/>
      <c r="G32" s="18"/>
      <c r="H32" s="18"/>
      <c r="I32" s="18"/>
      <c r="J32" s="18"/>
      <c r="K32" s="18"/>
      <c r="L32" s="18"/>
      <c r="M32" s="18"/>
    </row>
    <row r="33" spans="1:13" ht="15.75" x14ac:dyDescent="0.25">
      <c r="A33" s="23"/>
      <c r="B33" s="21"/>
      <c r="C33" s="23"/>
      <c r="D33" s="23"/>
      <c r="E33" s="23"/>
      <c r="F33" s="23"/>
      <c r="G33" s="23"/>
      <c r="H33" s="23"/>
      <c r="I33" s="23"/>
      <c r="J33" s="23"/>
      <c r="K33" s="127"/>
      <c r="M33" s="126"/>
    </row>
    <row r="34" spans="1:13" x14ac:dyDescent="0.25">
      <c r="B34" s="22"/>
      <c r="I34" s="120"/>
      <c r="J34" s="120"/>
      <c r="K34" s="120"/>
    </row>
    <row r="35" spans="1:13" ht="15.75" x14ac:dyDescent="0.25">
      <c r="A35" s="24"/>
      <c r="B35" s="23"/>
      <c r="C35" s="76"/>
      <c r="D35" s="76"/>
      <c r="E35" s="76"/>
      <c r="F35" s="76"/>
      <c r="G35" s="76"/>
      <c r="H35" s="76"/>
      <c r="L35" s="76"/>
      <c r="M35" s="76"/>
    </row>
    <row r="36" spans="1:13" ht="15.75" x14ac:dyDescent="0.25">
      <c r="A36" s="76"/>
      <c r="C36" s="76"/>
      <c r="D36" s="76"/>
      <c r="E36" s="76"/>
      <c r="H36" s="76"/>
      <c r="I36" s="126"/>
      <c r="J36" s="126"/>
      <c r="K36" s="120"/>
      <c r="L36" s="76"/>
      <c r="M36" s="25"/>
    </row>
    <row r="37" spans="1:13" ht="15.75" x14ac:dyDescent="0.25">
      <c r="A37" s="23"/>
      <c r="B37" s="24"/>
      <c r="C37" s="24"/>
      <c r="F37" s="24"/>
      <c r="G37" s="24"/>
      <c r="I37" s="24"/>
      <c r="J37" s="24"/>
      <c r="K37" s="24"/>
      <c r="L37" s="24"/>
      <c r="M37" s="24"/>
    </row>
    <row r="38" spans="1:13" ht="15.75" x14ac:dyDescent="0.25">
      <c r="A38" s="23"/>
      <c r="B38" s="76"/>
      <c r="C38" s="157"/>
      <c r="D38" s="157"/>
      <c r="E38" s="157"/>
      <c r="F38" s="156"/>
      <c r="H38" s="140"/>
      <c r="J38" s="144"/>
      <c r="K38" s="123"/>
      <c r="L38" s="144"/>
      <c r="M38" s="123"/>
    </row>
    <row r="39" spans="1:13" ht="15.75" x14ac:dyDescent="0.25">
      <c r="A39" s="18"/>
      <c r="B39" s="23"/>
      <c r="C39" s="225" t="s">
        <v>191</v>
      </c>
      <c r="D39" s="224"/>
      <c r="E39" s="224"/>
      <c r="F39" s="224"/>
      <c r="H39" s="142"/>
      <c r="J39" s="143"/>
      <c r="K39" s="123"/>
      <c r="L39" s="143"/>
      <c r="M39" s="123"/>
    </row>
    <row r="40" spans="1:13" ht="15.75" x14ac:dyDescent="0.25">
      <c r="A40" s="16"/>
      <c r="B40" s="25"/>
      <c r="C40" s="164"/>
      <c r="D40" s="164"/>
      <c r="E40" s="164"/>
      <c r="F40" s="164"/>
      <c r="G40" s="5"/>
      <c r="H40" s="142"/>
      <c r="J40" s="143"/>
      <c r="K40" s="128"/>
      <c r="L40" s="143"/>
      <c r="M40" s="128"/>
    </row>
    <row r="41" spans="1:13" ht="15.75" x14ac:dyDescent="0.25">
      <c r="A41" s="16"/>
      <c r="B41" s="25"/>
      <c r="C41" s="18"/>
      <c r="G41" s="5"/>
      <c r="H41" s="142"/>
      <c r="J41" s="143"/>
      <c r="K41" s="146"/>
      <c r="L41" s="143"/>
      <c r="M41" s="146"/>
    </row>
    <row r="42" spans="1:13" ht="15.75" x14ac:dyDescent="0.25">
      <c r="A42" s="16"/>
      <c r="B42" s="25"/>
      <c r="C42" s="209" t="s">
        <v>221</v>
      </c>
      <c r="D42" s="209"/>
      <c r="E42" s="209"/>
      <c r="F42" s="16"/>
      <c r="G42" s="5"/>
      <c r="H42" s="142"/>
      <c r="J42" s="143"/>
      <c r="K42" s="146"/>
      <c r="L42" s="143"/>
      <c r="M42" s="146"/>
    </row>
    <row r="43" spans="1:13" ht="15.75" x14ac:dyDescent="0.25">
      <c r="A43" s="16"/>
      <c r="B43" s="25"/>
      <c r="G43" s="5"/>
      <c r="H43" s="142"/>
      <c r="J43" s="143"/>
      <c r="K43" s="146"/>
      <c r="L43" s="143"/>
      <c r="M43" s="146"/>
    </row>
    <row r="44" spans="1:13" x14ac:dyDescent="0.25">
      <c r="A44" s="16"/>
      <c r="B44" s="18"/>
      <c r="G44" s="16"/>
      <c r="H44" s="142"/>
      <c r="J44" s="143"/>
      <c r="K44" s="123"/>
      <c r="L44" s="143"/>
      <c r="M44" s="123"/>
    </row>
    <row r="45" spans="1:13" x14ac:dyDescent="0.25">
      <c r="A45" s="16"/>
      <c r="B45" s="16"/>
      <c r="G45" s="16"/>
      <c r="H45" s="142"/>
      <c r="I45" s="16"/>
      <c r="J45" s="143"/>
      <c r="K45" s="123"/>
      <c r="L45" s="143"/>
      <c r="M45" s="123"/>
    </row>
    <row r="46" spans="1:13" x14ac:dyDescent="0.25">
      <c r="A46" s="16"/>
      <c r="B46" s="16"/>
      <c r="C46" s="16"/>
      <c r="D46" s="16"/>
      <c r="E46" s="5"/>
      <c r="F46" s="16"/>
      <c r="G46" s="5"/>
      <c r="H46" s="142"/>
      <c r="I46" s="5"/>
      <c r="J46" s="143"/>
      <c r="K46" s="128"/>
      <c r="L46" s="143"/>
      <c r="M46" s="128"/>
    </row>
    <row r="47" spans="1:13" x14ac:dyDescent="0.25">
      <c r="A47" s="16"/>
      <c r="B47" s="16"/>
      <c r="C47" s="16"/>
      <c r="D47" s="16"/>
      <c r="E47" s="5"/>
      <c r="F47" s="16"/>
      <c r="G47" s="5"/>
      <c r="H47" s="142"/>
      <c r="I47" s="5"/>
      <c r="J47" s="143"/>
      <c r="K47" s="128"/>
      <c r="L47" s="143"/>
      <c r="M47" s="128"/>
    </row>
    <row r="48" spans="1:13" x14ac:dyDescent="0.25">
      <c r="A48" s="16"/>
      <c r="B48" s="16"/>
      <c r="C48" s="16"/>
      <c r="D48" s="16"/>
      <c r="E48" s="17"/>
      <c r="F48" s="16"/>
      <c r="G48" s="17"/>
      <c r="H48" s="142"/>
      <c r="I48" s="17"/>
      <c r="J48" s="143"/>
      <c r="K48" s="141"/>
      <c r="L48" s="143"/>
      <c r="M48" s="141"/>
    </row>
    <row r="49" spans="1:13" x14ac:dyDescent="0.25">
      <c r="A49" s="16"/>
      <c r="B49" s="16"/>
      <c r="C49" s="16"/>
      <c r="D49" s="16"/>
      <c r="E49" s="16"/>
      <c r="F49" s="16"/>
      <c r="G49" s="16"/>
      <c r="H49" s="142"/>
      <c r="I49" s="16"/>
      <c r="J49" s="143"/>
      <c r="K49" s="123"/>
      <c r="L49" s="143"/>
      <c r="M49" s="123"/>
    </row>
    <row r="50" spans="1:13" x14ac:dyDescent="0.25">
      <c r="A50" s="16"/>
      <c r="B50" s="16"/>
      <c r="C50" s="16"/>
      <c r="D50" s="16"/>
      <c r="E50" s="16"/>
      <c r="F50" s="16"/>
      <c r="G50" s="16"/>
      <c r="H50" s="142"/>
      <c r="I50" s="16"/>
      <c r="J50" s="143"/>
      <c r="K50" s="123"/>
      <c r="L50" s="143"/>
      <c r="M50" s="123"/>
    </row>
    <row r="51" spans="1:13" x14ac:dyDescent="0.25">
      <c r="A51" s="16"/>
      <c r="B51" s="16"/>
      <c r="C51" s="16"/>
      <c r="D51" s="16"/>
      <c r="E51" s="16"/>
      <c r="F51" s="16"/>
      <c r="G51" s="16"/>
      <c r="H51" s="143"/>
      <c r="I51" s="16"/>
      <c r="J51" s="143"/>
      <c r="K51" s="123"/>
      <c r="L51" s="143"/>
      <c r="M51" s="123"/>
    </row>
    <row r="52" spans="1:13" x14ac:dyDescent="0.25">
      <c r="A52" s="16"/>
      <c r="B52" s="16"/>
      <c r="C52" s="16"/>
      <c r="D52" s="16"/>
      <c r="E52" s="16"/>
      <c r="F52" s="16"/>
      <c r="G52" s="16"/>
      <c r="H52" s="143"/>
      <c r="I52" s="16"/>
      <c r="J52" s="144"/>
      <c r="K52" s="123"/>
      <c r="L52" s="144"/>
      <c r="M52" s="123"/>
    </row>
    <row r="53" spans="1:13" x14ac:dyDescent="0.25">
      <c r="A53" s="16"/>
      <c r="B53" s="16"/>
      <c r="C53" s="16"/>
      <c r="D53" s="16"/>
      <c r="E53" s="16"/>
      <c r="F53" s="16"/>
      <c r="G53" s="16"/>
      <c r="H53" s="144"/>
      <c r="I53" s="16"/>
      <c r="J53" s="16"/>
      <c r="K53" s="16"/>
      <c r="L53" s="16"/>
      <c r="M53" s="16"/>
    </row>
    <row r="54" spans="1:13" x14ac:dyDescent="0.25">
      <c r="A54" s="16"/>
      <c r="B54" s="16"/>
      <c r="C54" s="16"/>
      <c r="D54" s="16"/>
      <c r="E54" s="16"/>
      <c r="F54" s="16"/>
      <c r="G54" s="16"/>
      <c r="H54" s="120"/>
      <c r="I54" s="16"/>
      <c r="J54" s="16"/>
      <c r="K54" s="16"/>
      <c r="L54" s="16"/>
      <c r="M54" s="16"/>
    </row>
    <row r="55" spans="1:13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s="16" customFormat="1" x14ac:dyDescent="0.25"/>
    <row r="60" spans="1:13" s="16" customFormat="1" x14ac:dyDescent="0.25"/>
    <row r="61" spans="1:13" s="16" customFormat="1" x14ac:dyDescent="0.25"/>
    <row r="62" spans="1:13" s="16" customFormat="1" x14ac:dyDescent="0.25"/>
    <row r="63" spans="1:13" s="16" customFormat="1" x14ac:dyDescent="0.25"/>
    <row r="64" spans="1:13" s="16" customFormat="1" x14ac:dyDescent="0.25"/>
    <row r="65" spans="2:2" s="16" customFormat="1" x14ac:dyDescent="0.25"/>
    <row r="66" spans="2:2" x14ac:dyDescent="0.25">
      <c r="B66" s="16"/>
    </row>
    <row r="67" spans="2:2" x14ac:dyDescent="0.25">
      <c r="B67" s="16"/>
    </row>
  </sheetData>
  <mergeCells count="7">
    <mergeCell ref="C14:E14"/>
    <mergeCell ref="L15:M15"/>
    <mergeCell ref="F15:G15"/>
    <mergeCell ref="H15:I15"/>
    <mergeCell ref="J15:K15"/>
    <mergeCell ref="C15:C16"/>
    <mergeCell ref="D15:E15"/>
  </mergeCells>
  <phoneticPr fontId="22" type="noConversion"/>
  <printOptions horizontalCentered="1"/>
  <pageMargins left="0.31496062992125984" right="0.31496062992125984" top="0.78740157480314965" bottom="0.78740157480314965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Rua Haiti</vt:lpstr>
      <vt:lpstr>Cálculo BDI</vt:lpstr>
      <vt:lpstr>Resumo</vt:lpstr>
      <vt:lpstr>Cronograma por Ruas</vt:lpstr>
      <vt:lpstr>'Cronograma por Ruas'!Area_de_impressao</vt:lpstr>
      <vt:lpstr>Resumo!Area_de_impressao</vt:lpstr>
      <vt:lpstr>'Rua Haiti'!Area_de_impressao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UGD</dc:creator>
  <cp:lastModifiedBy>usuario</cp:lastModifiedBy>
  <cp:lastPrinted>2021-04-27T16:51:29Z</cp:lastPrinted>
  <dcterms:created xsi:type="dcterms:W3CDTF">2011-06-06T15:31:27Z</dcterms:created>
  <dcterms:modified xsi:type="dcterms:W3CDTF">2021-05-24T16:16:09Z</dcterms:modified>
</cp:coreProperties>
</file>