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FSLXDMS01\Anonymous\Clientes\2015\003\06_PPCI_EMEF R.G. - Projeto Executivo\25_EMEF Nilo da Fonseca\003_Doc. Projeto Básico Completo\02_PLANILHA ORÇAMENTÁRIA\01_PLANILHA EXCEL\"/>
    </mc:Choice>
  </mc:AlternateContent>
  <bookViews>
    <workbookView xWindow="240" yWindow="1935" windowWidth="8460" windowHeight="4935" tabRatio="917"/>
  </bookViews>
  <sheets>
    <sheet name="PLANILHA GERAL" sheetId="23" r:id="rId1"/>
    <sheet name="Mão de Obra" sheetId="73" state="hidden" r:id="rId2"/>
    <sheet name="ORÇAMENTO PPCI GERAL" sheetId="18" state="hidden" r:id="rId3"/>
    <sheet name="COMPOSIÇÕES" sheetId="19" state="hidden" r:id="rId4"/>
    <sheet name="BDI" sheetId="22" r:id="rId5"/>
    <sheet name="CRONOGRAMA" sheetId="20" r:id="rId6"/>
  </sheets>
  <externalReferences>
    <externalReference r:id="rId7"/>
  </externalReferences>
  <definedNames>
    <definedName name="_xlnm.Print_Area" localSheetId="3">COMPOSIÇÕES!$A$1:$I$109</definedName>
    <definedName name="_xlnm.Print_Area" localSheetId="1">'Mão de Obra'!$A$1:$O$94</definedName>
    <definedName name="_xlnm.Print_Area" localSheetId="2">'ORÇAMENTO PPCI GERAL'!$A$1:$O$94</definedName>
    <definedName name="_xlnm.Print_Area" localSheetId="0">'PLANILHA GERAL'!$A$1:$O$111</definedName>
    <definedName name="_xlnm.Print_Titles" localSheetId="1">'Mão de Obra'!$1:$16</definedName>
    <definedName name="_xlnm.Print_Titles" localSheetId="2">'ORÇAMENTO PPCI GERAL'!$1:$16</definedName>
    <definedName name="_xlnm.Print_Titles" localSheetId="0">'PLANILHA GERAL'!$1:$16</definedName>
  </definedNames>
  <calcPr calcId="152511"/>
</workbook>
</file>

<file path=xl/calcChain.xml><?xml version="1.0" encoding="utf-8"?>
<calcChain xmlns="http://schemas.openxmlformats.org/spreadsheetml/2006/main">
  <c r="F85" i="19" l="1"/>
  <c r="F74" i="23"/>
  <c r="E25" i="22" l="1"/>
  <c r="D34" i="23" l="1"/>
  <c r="I19" i="20" l="1"/>
  <c r="I21" i="20"/>
  <c r="I23" i="20"/>
  <c r="I25" i="20"/>
  <c r="I27" i="20"/>
  <c r="I29" i="20"/>
  <c r="I31" i="20"/>
  <c r="I33" i="20"/>
  <c r="I35" i="20"/>
  <c r="I17" i="20"/>
  <c r="B35" i="20"/>
  <c r="B33" i="20"/>
  <c r="B31" i="20"/>
  <c r="B29" i="20"/>
  <c r="B27" i="20"/>
  <c r="B25" i="20"/>
  <c r="B23" i="20"/>
  <c r="B21" i="20"/>
  <c r="B19" i="20"/>
  <c r="B17" i="20"/>
  <c r="A35" i="20"/>
  <c r="A33" i="20"/>
  <c r="A31" i="20"/>
  <c r="A29" i="20"/>
  <c r="A27" i="20"/>
  <c r="A25" i="20"/>
  <c r="A23" i="20"/>
  <c r="A21" i="20"/>
  <c r="A19" i="20"/>
  <c r="A17" i="20"/>
  <c r="I12" i="20"/>
  <c r="I11" i="20"/>
  <c r="E12" i="20"/>
  <c r="E11" i="20"/>
  <c r="A12" i="20"/>
  <c r="A11" i="20"/>
  <c r="I39" i="20" l="1"/>
  <c r="G22" i="19"/>
  <c r="G23" i="19" s="1"/>
  <c r="G21" i="19"/>
  <c r="F21" i="19"/>
  <c r="F22" i="19" s="1"/>
  <c r="H22" i="19" s="1"/>
  <c r="H23" i="19" s="1"/>
  <c r="H21" i="19" l="1"/>
  <c r="F85" i="23"/>
  <c r="G109" i="19"/>
  <c r="H85" i="23" s="1"/>
  <c r="I85" i="23" s="1"/>
  <c r="H108" i="19"/>
  <c r="H109" i="19" s="1"/>
  <c r="G108" i="19"/>
  <c r="J85" i="23" l="1"/>
  <c r="I109" i="19"/>
  <c r="G85" i="23"/>
  <c r="K85" i="23" s="1"/>
  <c r="D82" i="23"/>
  <c r="D84" i="23"/>
  <c r="D83" i="23"/>
  <c r="D81" i="23"/>
  <c r="D80" i="23"/>
  <c r="D79" i="23"/>
  <c r="D43" i="23"/>
  <c r="D33" i="23"/>
  <c r="D30" i="23"/>
  <c r="D29" i="23"/>
  <c r="D20" i="23"/>
  <c r="F36" i="19"/>
  <c r="H36" i="19" s="1"/>
  <c r="H37" i="19" s="1"/>
  <c r="F38" i="23" s="1"/>
  <c r="G38" i="23" s="1"/>
  <c r="E36" i="19" l="1"/>
  <c r="G36" i="19" s="1"/>
  <c r="G37" i="19" s="1"/>
  <c r="I37" i="19" s="1"/>
  <c r="H38" i="23" l="1"/>
  <c r="H34" i="23"/>
  <c r="J34" i="23" s="1"/>
  <c r="G34" i="23"/>
  <c r="I38" i="23" l="1"/>
  <c r="K38" i="23" s="1"/>
  <c r="J38" i="23"/>
  <c r="I34" i="23"/>
  <c r="K34" i="23" s="1"/>
  <c r="F80" i="23"/>
  <c r="G80" i="23" s="1"/>
  <c r="F79" i="23"/>
  <c r="G79" i="23" s="1"/>
  <c r="H79" i="23" l="1"/>
  <c r="I79" i="23" s="1"/>
  <c r="K79" i="23" s="1"/>
  <c r="H80" i="23"/>
  <c r="J80" i="23" s="1"/>
  <c r="F101" i="19"/>
  <c r="H101" i="19" s="1"/>
  <c r="F100" i="19"/>
  <c r="H100" i="19" s="1"/>
  <c r="H102" i="19"/>
  <c r="G102" i="19"/>
  <c r="G101" i="19"/>
  <c r="G100" i="19"/>
  <c r="J79" i="23" l="1"/>
  <c r="G103" i="19"/>
  <c r="H75" i="23" s="1"/>
  <c r="I75" i="23" s="1"/>
  <c r="I80" i="23"/>
  <c r="K80" i="23" s="1"/>
  <c r="H103" i="19"/>
  <c r="I103" i="19" l="1"/>
  <c r="F75" i="23"/>
  <c r="D25" i="23"/>
  <c r="G75" i="23" l="1"/>
  <c r="K75" i="23" s="1"/>
  <c r="J75" i="23"/>
  <c r="F84" i="23" l="1"/>
  <c r="G84" i="23" s="1"/>
  <c r="F83" i="23"/>
  <c r="J83" i="23" s="1"/>
  <c r="I84" i="23"/>
  <c r="I83" i="23"/>
  <c r="D79" i="19"/>
  <c r="D78" i="19"/>
  <c r="D77" i="19"/>
  <c r="H77" i="19" s="1"/>
  <c r="D76" i="19"/>
  <c r="D75" i="19"/>
  <c r="D74" i="19"/>
  <c r="H74" i="19" s="1"/>
  <c r="F86" i="19"/>
  <c r="H86" i="19" s="1"/>
  <c r="H85" i="19"/>
  <c r="F84" i="19"/>
  <c r="H84" i="19" s="1"/>
  <c r="F81" i="19"/>
  <c r="F80" i="19"/>
  <c r="E80" i="19" s="1"/>
  <c r="F79" i="19"/>
  <c r="E79" i="19" s="1"/>
  <c r="F78" i="19"/>
  <c r="E78" i="19" s="1"/>
  <c r="F76" i="19"/>
  <c r="E76" i="19" s="1"/>
  <c r="F75" i="19"/>
  <c r="E75" i="19" s="1"/>
  <c r="G86" i="19"/>
  <c r="G85" i="19"/>
  <c r="G84" i="19"/>
  <c r="H83" i="19"/>
  <c r="G83" i="19"/>
  <c r="D81" i="19"/>
  <c r="G81" i="19" s="1"/>
  <c r="D80" i="19"/>
  <c r="G75" i="19" l="1"/>
  <c r="G80" i="19"/>
  <c r="J84" i="23"/>
  <c r="K84" i="23"/>
  <c r="G83" i="23"/>
  <c r="K83" i="23" s="1"/>
  <c r="H81" i="19"/>
  <c r="H75" i="19"/>
  <c r="H80" i="19"/>
  <c r="G76" i="19"/>
  <c r="G79" i="19"/>
  <c r="H79" i="19"/>
  <c r="G78" i="19"/>
  <c r="H76" i="19"/>
  <c r="H78" i="19"/>
  <c r="G74" i="19"/>
  <c r="G77" i="19"/>
  <c r="I69" i="23" l="1"/>
  <c r="J69" i="23"/>
  <c r="G69" i="23"/>
  <c r="F67" i="23"/>
  <c r="H67" i="23" s="1"/>
  <c r="I67" i="23" s="1"/>
  <c r="I63" i="23"/>
  <c r="F63" i="23"/>
  <c r="J63" i="23" s="1"/>
  <c r="F93" i="19"/>
  <c r="F92" i="19"/>
  <c r="F76" i="23"/>
  <c r="F72" i="23"/>
  <c r="H71" i="23"/>
  <c r="K69" i="23" l="1"/>
  <c r="G63" i="23"/>
  <c r="K63" i="23" s="1"/>
  <c r="G67" i="23"/>
  <c r="K67" i="23" s="1"/>
  <c r="J67" i="23"/>
  <c r="F50" i="19"/>
  <c r="F43" i="23"/>
  <c r="F44" i="19"/>
  <c r="H44" i="19" s="1"/>
  <c r="F43" i="19"/>
  <c r="H43" i="19" s="1"/>
  <c r="G44" i="19"/>
  <c r="G43" i="19"/>
  <c r="G42" i="19"/>
  <c r="H42" i="19"/>
  <c r="F39" i="23"/>
  <c r="G39" i="23" s="1"/>
  <c r="I39" i="23"/>
  <c r="G30" i="19"/>
  <c r="F30" i="19"/>
  <c r="H30" i="19" s="1"/>
  <c r="F28" i="19"/>
  <c r="H28" i="19" s="1"/>
  <c r="F29" i="19"/>
  <c r="H29" i="19" s="1"/>
  <c r="G29" i="19"/>
  <c r="G28" i="19"/>
  <c r="G21" i="23"/>
  <c r="F64" i="23"/>
  <c r="I66" i="23"/>
  <c r="F66" i="23"/>
  <c r="G66" i="23" s="1"/>
  <c r="K39" i="23" l="1"/>
  <c r="G31" i="19"/>
  <c r="H33" i="23" s="1"/>
  <c r="I33" i="23" s="1"/>
  <c r="H45" i="19"/>
  <c r="G45" i="19"/>
  <c r="E82" i="19" s="1"/>
  <c r="G82" i="19" s="1"/>
  <c r="G87" i="19" s="1"/>
  <c r="J39" i="23"/>
  <c r="H31" i="19"/>
  <c r="F33" i="23" s="1"/>
  <c r="I43" i="23"/>
  <c r="J43" i="23"/>
  <c r="F41" i="23"/>
  <c r="H41" i="23" s="1"/>
  <c r="H57" i="23" l="1"/>
  <c r="I57" i="23" s="1"/>
  <c r="F82" i="19"/>
  <c r="H82" i="19" s="1"/>
  <c r="I45" i="19"/>
  <c r="I31" i="19"/>
  <c r="G33" i="23"/>
  <c r="K33" i="23" s="1"/>
  <c r="J33" i="23"/>
  <c r="H87" i="19" l="1"/>
  <c r="I87" i="19" s="1"/>
  <c r="F57" i="23" l="1"/>
  <c r="J57" i="23" l="1"/>
  <c r="G57" i="23"/>
  <c r="K57" i="23" s="1"/>
  <c r="F53" i="23"/>
  <c r="H53" i="23" s="1"/>
  <c r="I53" i="23" s="1"/>
  <c r="F52" i="23"/>
  <c r="H52" i="23" s="1"/>
  <c r="G53" i="23" l="1"/>
  <c r="K53" i="23" s="1"/>
  <c r="J53" i="23"/>
  <c r="F56" i="23" l="1"/>
  <c r="H56" i="23" s="1"/>
  <c r="F81" i="23" l="1"/>
  <c r="H81" i="23" s="1"/>
  <c r="F82" i="23"/>
  <c r="H82" i="23" s="1"/>
  <c r="F70" i="23"/>
  <c r="H70" i="23" s="1"/>
  <c r="F68" i="23"/>
  <c r="H68" i="23" s="1"/>
  <c r="F65" i="23"/>
  <c r="H65" i="23" s="1"/>
  <c r="F62" i="23"/>
  <c r="H62" i="23" s="1"/>
  <c r="F60" i="23"/>
  <c r="H60" i="23" s="1"/>
  <c r="F61" i="23"/>
  <c r="H61" i="23" s="1"/>
  <c r="F25" i="23"/>
  <c r="H25" i="23" s="1"/>
  <c r="H94" i="19"/>
  <c r="G94" i="19"/>
  <c r="G93" i="19"/>
  <c r="H93" i="19"/>
  <c r="G92" i="19"/>
  <c r="H92" i="19"/>
  <c r="H68" i="19"/>
  <c r="G68" i="19"/>
  <c r="G67" i="19"/>
  <c r="F67" i="19"/>
  <c r="H67" i="19" s="1"/>
  <c r="G66" i="19"/>
  <c r="F66" i="19"/>
  <c r="H66" i="19" s="1"/>
  <c r="H60" i="19"/>
  <c r="G60" i="19"/>
  <c r="G59" i="19"/>
  <c r="F59" i="19"/>
  <c r="H59" i="19" s="1"/>
  <c r="G58" i="19"/>
  <c r="F58" i="19"/>
  <c r="H58" i="19" s="1"/>
  <c r="H52" i="19"/>
  <c r="G52" i="19"/>
  <c r="G51" i="19"/>
  <c r="F51" i="19"/>
  <c r="H51" i="19" s="1"/>
  <c r="G50" i="19"/>
  <c r="H50" i="19"/>
  <c r="H9" i="19"/>
  <c r="H10" i="19" s="1"/>
  <c r="F19" i="23" s="1"/>
  <c r="G9" i="19"/>
  <c r="G10" i="19" s="1"/>
  <c r="H19" i="23" s="1"/>
  <c r="I19" i="23" s="1"/>
  <c r="H15" i="19"/>
  <c r="H16" i="19" s="1"/>
  <c r="G15" i="19"/>
  <c r="G16" i="19" s="1"/>
  <c r="G95" i="19" l="1"/>
  <c r="H73" i="23" s="1"/>
  <c r="I73" i="23" s="1"/>
  <c r="H95" i="19"/>
  <c r="F73" i="23" s="1"/>
  <c r="G53" i="19"/>
  <c r="G69" i="19"/>
  <c r="H50" i="23" s="1"/>
  <c r="H61" i="19"/>
  <c r="F49" i="23" s="1"/>
  <c r="H69" i="19"/>
  <c r="F50" i="23" s="1"/>
  <c r="G61" i="19"/>
  <c r="H53" i="19"/>
  <c r="G19" i="23"/>
  <c r="K19" i="23" s="1"/>
  <c r="J19" i="23"/>
  <c r="I10" i="19"/>
  <c r="I16" i="19"/>
  <c r="H47" i="23" l="1"/>
  <c r="J73" i="23"/>
  <c r="H48" i="23"/>
  <c r="I48" i="23" s="1"/>
  <c r="G73" i="23"/>
  <c r="K73" i="23" s="1"/>
  <c r="F47" i="23"/>
  <c r="F48" i="23"/>
  <c r="I69" i="19"/>
  <c r="I61" i="19"/>
  <c r="H49" i="23"/>
  <c r="I23" i="19"/>
  <c r="G43" i="23"/>
  <c r="I95" i="19"/>
  <c r="I53" i="19"/>
  <c r="K43" i="23" l="1"/>
  <c r="G48" i="23"/>
  <c r="K48" i="23" s="1"/>
  <c r="J48" i="23"/>
  <c r="G19" i="73" l="1"/>
  <c r="H19" i="73"/>
  <c r="I19" i="73" s="1"/>
  <c r="K19" i="73" s="1"/>
  <c r="F23" i="73"/>
  <c r="G23" i="73" s="1"/>
  <c r="H23" i="73"/>
  <c r="J23" i="73" s="1"/>
  <c r="F24" i="73"/>
  <c r="H24" i="73" s="1"/>
  <c r="I24" i="73" s="1"/>
  <c r="G24" i="73"/>
  <c r="F25" i="73"/>
  <c r="H25" i="73" s="1"/>
  <c r="I25" i="73" s="1"/>
  <c r="F31" i="73"/>
  <c r="G31" i="73" s="1"/>
  <c r="H31" i="73"/>
  <c r="I31" i="73" s="1"/>
  <c r="F33" i="73"/>
  <c r="G33" i="73"/>
  <c r="H33" i="73"/>
  <c r="I33" i="73" s="1"/>
  <c r="K33" i="73" s="1"/>
  <c r="F35" i="73"/>
  <c r="G35" i="73" s="1"/>
  <c r="H35" i="73"/>
  <c r="J35" i="73" s="1"/>
  <c r="I35" i="73"/>
  <c r="F37" i="73"/>
  <c r="G37" i="73"/>
  <c r="H37" i="73"/>
  <c r="I37" i="73" s="1"/>
  <c r="F39" i="73"/>
  <c r="G39" i="73" s="1"/>
  <c r="H39" i="73"/>
  <c r="I39" i="73" s="1"/>
  <c r="F41" i="73"/>
  <c r="G41" i="73" s="1"/>
  <c r="H41" i="73"/>
  <c r="I41" i="73" s="1"/>
  <c r="F43" i="73"/>
  <c r="G43" i="73" s="1"/>
  <c r="H43" i="73"/>
  <c r="I43" i="73"/>
  <c r="J43" i="73"/>
  <c r="F45" i="73"/>
  <c r="G45" i="73"/>
  <c r="H45" i="73"/>
  <c r="I45" i="73" s="1"/>
  <c r="K45" i="73" s="1"/>
  <c r="F47" i="73"/>
  <c r="G47" i="73" s="1"/>
  <c r="H47" i="73"/>
  <c r="I47" i="73"/>
  <c r="J47" i="73"/>
  <c r="F49" i="73"/>
  <c r="G49" i="73"/>
  <c r="H49" i="73"/>
  <c r="I49" i="73" s="1"/>
  <c r="F51" i="73"/>
  <c r="G51" i="73" s="1"/>
  <c r="H51" i="73"/>
  <c r="I51" i="73"/>
  <c r="J51" i="73"/>
  <c r="F53" i="73"/>
  <c r="G53" i="73" s="1"/>
  <c r="K53" i="73" s="1"/>
  <c r="H53" i="73"/>
  <c r="I53" i="73" s="1"/>
  <c r="F55" i="73"/>
  <c r="G55" i="73" s="1"/>
  <c r="K55" i="73" s="1"/>
  <c r="H55" i="73"/>
  <c r="I55" i="73"/>
  <c r="F57" i="73"/>
  <c r="G57" i="73" s="1"/>
  <c r="H57" i="73"/>
  <c r="I57" i="73" s="1"/>
  <c r="F59" i="73"/>
  <c r="G59" i="73" s="1"/>
  <c r="H59" i="73"/>
  <c r="I59" i="73"/>
  <c r="F61" i="73"/>
  <c r="G61" i="73"/>
  <c r="H61" i="73"/>
  <c r="I61" i="73" s="1"/>
  <c r="F63" i="73"/>
  <c r="G63" i="73" s="1"/>
  <c r="K63" i="73" s="1"/>
  <c r="H63" i="73"/>
  <c r="I63" i="73"/>
  <c r="J63" i="73"/>
  <c r="F65" i="73"/>
  <c r="G65" i="73"/>
  <c r="H65" i="73"/>
  <c r="I65" i="73" s="1"/>
  <c r="F67" i="73"/>
  <c r="G67" i="73" s="1"/>
  <c r="K67" i="73" s="1"/>
  <c r="H67" i="73"/>
  <c r="I67" i="73"/>
  <c r="J67" i="73"/>
  <c r="F69" i="73"/>
  <c r="G69" i="73"/>
  <c r="H69" i="73"/>
  <c r="I69" i="73" s="1"/>
  <c r="K69" i="73" s="1"/>
  <c r="F71" i="73"/>
  <c r="G71" i="73" s="1"/>
  <c r="H71" i="73"/>
  <c r="I71" i="73"/>
  <c r="F73" i="73"/>
  <c r="G73" i="73"/>
  <c r="H73" i="73"/>
  <c r="I25" i="23"/>
  <c r="H21" i="23"/>
  <c r="I21" i="23" l="1"/>
  <c r="K21" i="23" s="1"/>
  <c r="J21" i="23"/>
  <c r="K59" i="73"/>
  <c r="K39" i="73"/>
  <c r="I23" i="73"/>
  <c r="K71" i="73"/>
  <c r="J59" i="73"/>
  <c r="K51" i="73"/>
  <c r="J39" i="73"/>
  <c r="K35" i="73"/>
  <c r="G25" i="73"/>
  <c r="K25" i="73" s="1"/>
  <c r="K57" i="73"/>
  <c r="K47" i="73"/>
  <c r="K37" i="73"/>
  <c r="K31" i="73"/>
  <c r="K43" i="73"/>
  <c r="J31" i="73"/>
  <c r="K23" i="73"/>
  <c r="K49" i="73"/>
  <c r="K24" i="73"/>
  <c r="I73" i="73"/>
  <c r="K73" i="73" s="1"/>
  <c r="J73" i="73"/>
  <c r="K65" i="73"/>
  <c r="J71" i="73"/>
  <c r="K61" i="73"/>
  <c r="K41" i="73"/>
  <c r="J25" i="73"/>
  <c r="J69" i="73"/>
  <c r="J65" i="73"/>
  <c r="J61" i="73"/>
  <c r="J57" i="73"/>
  <c r="J53" i="73"/>
  <c r="J49" i="73"/>
  <c r="J45" i="73"/>
  <c r="J41" i="73"/>
  <c r="J37" i="73"/>
  <c r="J33" i="73"/>
  <c r="J24" i="73"/>
  <c r="J19" i="73"/>
  <c r="J55" i="73"/>
  <c r="H22" i="23"/>
  <c r="I22" i="23" s="1"/>
  <c r="J25" i="23"/>
  <c r="G25" i="23"/>
  <c r="K25" i="23" s="1"/>
  <c r="H20" i="73" l="1"/>
  <c r="I20" i="73" s="1"/>
  <c r="F22" i="23"/>
  <c r="F20" i="73"/>
  <c r="J20" i="73" l="1"/>
  <c r="G20" i="73"/>
  <c r="K20" i="73" s="1"/>
  <c r="G22" i="23"/>
  <c r="K22" i="23" s="1"/>
  <c r="J22" i="23"/>
  <c r="F88" i="23" l="1"/>
  <c r="I76" i="23"/>
  <c r="G76" i="23"/>
  <c r="I74" i="23"/>
  <c r="G74" i="23"/>
  <c r="I72" i="23"/>
  <c r="I71" i="23"/>
  <c r="G71" i="23"/>
  <c r="I70" i="23"/>
  <c r="I68" i="23"/>
  <c r="G62" i="23"/>
  <c r="I61" i="23"/>
  <c r="I41" i="23"/>
  <c r="J41" i="23"/>
  <c r="F30" i="23"/>
  <c r="F29" i="23"/>
  <c r="H29" i="23" s="1"/>
  <c r="I28" i="23"/>
  <c r="F28" i="23"/>
  <c r="G28" i="23" s="1"/>
  <c r="H30" i="23" l="1"/>
  <c r="I30" i="23" s="1"/>
  <c r="I56" i="23"/>
  <c r="G88" i="23"/>
  <c r="H88" i="23"/>
  <c r="I88" i="23" s="1"/>
  <c r="J71" i="23"/>
  <c r="J28" i="23"/>
  <c r="J76" i="23"/>
  <c r="K76" i="23"/>
  <c r="J74" i="23"/>
  <c r="K28" i="23"/>
  <c r="J61" i="23"/>
  <c r="J68" i="23"/>
  <c r="G70" i="23"/>
  <c r="K70" i="23" s="1"/>
  <c r="G56" i="23"/>
  <c r="I81" i="23"/>
  <c r="G41" i="23"/>
  <c r="K41" i="23" s="1"/>
  <c r="I62" i="23"/>
  <c r="K62" i="23" s="1"/>
  <c r="J66" i="23"/>
  <c r="G68" i="23"/>
  <c r="K68" i="23" s="1"/>
  <c r="K71" i="23"/>
  <c r="K74" i="23"/>
  <c r="G60" i="23"/>
  <c r="I60" i="23"/>
  <c r="G65" i="23"/>
  <c r="I65" i="23"/>
  <c r="G72" i="23"/>
  <c r="K72" i="23" s="1"/>
  <c r="J72" i="23"/>
  <c r="G82" i="23"/>
  <c r="G29" i="23"/>
  <c r="I29" i="23"/>
  <c r="J70" i="23"/>
  <c r="G30" i="23"/>
  <c r="G61" i="23"/>
  <c r="K61" i="23" s="1"/>
  <c r="K66" i="23"/>
  <c r="G81" i="23"/>
  <c r="K88" i="23" l="1"/>
  <c r="J56" i="23"/>
  <c r="K30" i="23"/>
  <c r="J30" i="23"/>
  <c r="K56" i="23"/>
  <c r="J60" i="23"/>
  <c r="K60" i="23"/>
  <c r="J88" i="23"/>
  <c r="K29" i="23"/>
  <c r="K81" i="23"/>
  <c r="J29" i="23"/>
  <c r="J81" i="23"/>
  <c r="J62" i="23"/>
  <c r="I82" i="23"/>
  <c r="K82" i="23" s="1"/>
  <c r="J82" i="23"/>
  <c r="J65" i="23"/>
  <c r="K65" i="23"/>
  <c r="I64" i="23" l="1"/>
  <c r="G64" i="23" l="1"/>
  <c r="K64" i="23" s="1"/>
  <c r="J64" i="23"/>
  <c r="I52" i="23" l="1"/>
  <c r="I50" i="23"/>
  <c r="I49" i="23"/>
  <c r="I47" i="23"/>
  <c r="G50" i="23" l="1"/>
  <c r="K50" i="23" s="1"/>
  <c r="J50" i="23"/>
  <c r="G49" i="23"/>
  <c r="K49" i="23" s="1"/>
  <c r="J49" i="23"/>
  <c r="G47" i="23"/>
  <c r="K47" i="23" s="1"/>
  <c r="J47" i="23"/>
  <c r="G52" i="23"/>
  <c r="K52" i="23" s="1"/>
  <c r="J52" i="23"/>
  <c r="F23" i="18" l="1"/>
  <c r="F25" i="18" l="1"/>
  <c r="H25" i="18" s="1"/>
  <c r="I25" i="18" s="1"/>
  <c r="F24" i="18"/>
  <c r="H24" i="18" s="1"/>
  <c r="I24" i="18" s="1"/>
  <c r="G23" i="18"/>
  <c r="H23" i="18"/>
  <c r="I23" i="18" s="1"/>
  <c r="G24" i="18" l="1"/>
  <c r="K24" i="18" s="1"/>
  <c r="K23" i="18"/>
  <c r="J23" i="18"/>
  <c r="J24" i="18"/>
  <c r="G25" i="18"/>
  <c r="K25" i="18" s="1"/>
  <c r="J25" i="18"/>
  <c r="G19" i="18" l="1"/>
  <c r="H19" i="18"/>
  <c r="J19" i="18" s="1"/>
  <c r="F20" i="18"/>
  <c r="H20" i="18"/>
  <c r="I20" i="18" s="1"/>
  <c r="F20" i="23" l="1"/>
  <c r="H20" i="23"/>
  <c r="I20" i="23" s="1"/>
  <c r="G20" i="18"/>
  <c r="K20" i="18" s="1"/>
  <c r="J20" i="18"/>
  <c r="I19" i="18"/>
  <c r="K19" i="18" s="1"/>
  <c r="G20" i="23" l="1"/>
  <c r="K20" i="23" s="1"/>
  <c r="J20" i="23"/>
  <c r="F37" i="18"/>
  <c r="G37" i="18" s="1"/>
  <c r="F59" i="18"/>
  <c r="G59" i="18" s="1"/>
  <c r="F69" i="18"/>
  <c r="G69" i="18" s="1"/>
  <c r="F33" i="18"/>
  <c r="G33" i="18" s="1"/>
  <c r="F43" i="18"/>
  <c r="G43" i="18" s="1"/>
  <c r="F35" i="18"/>
  <c r="G35" i="18" s="1"/>
  <c r="F63" i="18"/>
  <c r="G63" i="18" s="1"/>
  <c r="F51" i="18"/>
  <c r="G51" i="18" s="1"/>
  <c r="H31" i="18"/>
  <c r="I31" i="18" s="1"/>
  <c r="F57" i="18"/>
  <c r="G57" i="18" s="1"/>
  <c r="F65" i="18"/>
  <c r="G65" i="18" s="1"/>
  <c r="F47" i="18"/>
  <c r="G47" i="18" s="1"/>
  <c r="F73" i="18"/>
  <c r="G73" i="18" s="1"/>
  <c r="F53" i="18"/>
  <c r="G53" i="18" s="1"/>
  <c r="F39" i="18"/>
  <c r="G39" i="18" s="1"/>
  <c r="F45" i="18" l="1"/>
  <c r="G45" i="18" s="1"/>
  <c r="F61" i="18"/>
  <c r="G61" i="18" s="1"/>
  <c r="H45" i="18" l="1"/>
  <c r="I45" i="18" s="1"/>
  <c r="K45" i="18" s="1"/>
  <c r="H35" i="18"/>
  <c r="H57" i="18"/>
  <c r="H61" i="18"/>
  <c r="H53" i="18"/>
  <c r="H33" i="18"/>
  <c r="H63" i="18"/>
  <c r="H37" i="18"/>
  <c r="H43" i="18"/>
  <c r="H51" i="18"/>
  <c r="H39" i="18"/>
  <c r="H73" i="18"/>
  <c r="J45" i="18"/>
  <c r="H65" i="18"/>
  <c r="H69" i="18"/>
  <c r="H47" i="18"/>
  <c r="H59" i="18"/>
  <c r="F31" i="18"/>
  <c r="I73" i="18" l="1"/>
  <c r="K73" i="18" s="1"/>
  <c r="J73" i="18"/>
  <c r="I37" i="18"/>
  <c r="K37" i="18" s="1"/>
  <c r="J37" i="18"/>
  <c r="I61" i="18"/>
  <c r="K61" i="18" s="1"/>
  <c r="J61" i="18"/>
  <c r="I65" i="18"/>
  <c r="K65" i="18" s="1"/>
  <c r="J65" i="18"/>
  <c r="I39" i="18"/>
  <c r="K39" i="18" s="1"/>
  <c r="J39" i="18"/>
  <c r="I43" i="18"/>
  <c r="K43" i="18" s="1"/>
  <c r="J43" i="18"/>
  <c r="I63" i="18"/>
  <c r="K63" i="18" s="1"/>
  <c r="J63" i="18"/>
  <c r="I53" i="18"/>
  <c r="K53" i="18" s="1"/>
  <c r="J53" i="18"/>
  <c r="I57" i="18"/>
  <c r="K57" i="18" s="1"/>
  <c r="J57" i="18"/>
  <c r="I51" i="18"/>
  <c r="K51" i="18" s="1"/>
  <c r="J51" i="18"/>
  <c r="I33" i="18"/>
  <c r="K33" i="18" s="1"/>
  <c r="J33" i="18"/>
  <c r="I35" i="18"/>
  <c r="K35" i="18" s="1"/>
  <c r="J35" i="18"/>
  <c r="I47" i="18"/>
  <c r="K47" i="18" s="1"/>
  <c r="J47" i="18"/>
  <c r="I59" i="18"/>
  <c r="K59" i="18" s="1"/>
  <c r="J59" i="18"/>
  <c r="I69" i="18"/>
  <c r="K69" i="18" s="1"/>
  <c r="J69" i="18"/>
  <c r="G31" i="18"/>
  <c r="K31" i="18" s="1"/>
  <c r="J31" i="18"/>
  <c r="I92" i="23"/>
  <c r="H29" i="73" s="1"/>
  <c r="I29" i="73" s="1"/>
  <c r="G92" i="23"/>
  <c r="F29" i="73" s="1"/>
  <c r="G29" i="73" l="1"/>
  <c r="K29" i="73" s="1"/>
  <c r="J29" i="73"/>
  <c r="H29" i="18"/>
  <c r="I29" i="18" s="1"/>
  <c r="H55" i="18"/>
  <c r="I55" i="18" s="1"/>
  <c r="H71" i="18"/>
  <c r="I71" i="18" s="1"/>
  <c r="H41" i="18"/>
  <c r="H67" i="18"/>
  <c r="I67" i="18" s="1"/>
  <c r="H49" i="18"/>
  <c r="I49" i="18" s="1"/>
  <c r="F41" i="18"/>
  <c r="G41" i="18" s="1"/>
  <c r="F49" i="18"/>
  <c r="F67" i="18"/>
  <c r="K92" i="23"/>
  <c r="F29" i="18"/>
  <c r="F71" i="18"/>
  <c r="I41" i="18"/>
  <c r="F55" i="18"/>
  <c r="E27" i="22"/>
  <c r="M12" i="73" l="1"/>
  <c r="M12" i="23"/>
  <c r="M20" i="73"/>
  <c r="L20" i="73" s="1"/>
  <c r="N20" i="73" s="1"/>
  <c r="M23" i="73"/>
  <c r="L23" i="73" s="1"/>
  <c r="N23" i="73" s="1"/>
  <c r="M24" i="73"/>
  <c r="L24" i="73" s="1"/>
  <c r="N24" i="73" s="1"/>
  <c r="M29" i="73"/>
  <c r="M43" i="73"/>
  <c r="L43" i="73" s="1"/>
  <c r="N43" i="73" s="1"/>
  <c r="O42" i="73" s="1"/>
  <c r="M45" i="73"/>
  <c r="L45" i="73" s="1"/>
  <c r="N45" i="73" s="1"/>
  <c r="O44" i="73" s="1"/>
  <c r="M63" i="73"/>
  <c r="L63" i="73" s="1"/>
  <c r="N63" i="73" s="1"/>
  <c r="O62" i="73" s="1"/>
  <c r="M65" i="73"/>
  <c r="L65" i="73" s="1"/>
  <c r="N65" i="73" s="1"/>
  <c r="O64" i="73" s="1"/>
  <c r="M31" i="73"/>
  <c r="L31" i="73" s="1"/>
  <c r="N31" i="73" s="1"/>
  <c r="O30" i="73" s="1"/>
  <c r="M33" i="73"/>
  <c r="L33" i="73" s="1"/>
  <c r="N33" i="73" s="1"/>
  <c r="O32" i="73" s="1"/>
  <c r="M47" i="73"/>
  <c r="L47" i="73" s="1"/>
  <c r="N47" i="73" s="1"/>
  <c r="O46" i="73" s="1"/>
  <c r="M49" i="73"/>
  <c r="L49" i="73" s="1"/>
  <c r="N49" i="73" s="1"/>
  <c r="O48" i="73" s="1"/>
  <c r="M67" i="73"/>
  <c r="L67" i="73" s="1"/>
  <c r="N67" i="73" s="1"/>
  <c r="O66" i="73" s="1"/>
  <c r="M69" i="73"/>
  <c r="L69" i="73" s="1"/>
  <c r="N69" i="73" s="1"/>
  <c r="O68" i="73" s="1"/>
  <c r="M71" i="73"/>
  <c r="L71" i="73" s="1"/>
  <c r="N71" i="73" s="1"/>
  <c r="O70" i="73" s="1"/>
  <c r="M35" i="73"/>
  <c r="L35" i="73" s="1"/>
  <c r="N35" i="73" s="1"/>
  <c r="O34" i="73" s="1"/>
  <c r="M37" i="73"/>
  <c r="L37" i="73" s="1"/>
  <c r="N37" i="73" s="1"/>
  <c r="O36" i="73" s="1"/>
  <c r="M51" i="73"/>
  <c r="L51" i="73" s="1"/>
  <c r="N51" i="73" s="1"/>
  <c r="O50" i="73" s="1"/>
  <c r="M53" i="73"/>
  <c r="L53" i="73" s="1"/>
  <c r="N53" i="73" s="1"/>
  <c r="O52" i="73" s="1"/>
  <c r="M55" i="73"/>
  <c r="L55" i="73" s="1"/>
  <c r="N55" i="73" s="1"/>
  <c r="O54" i="73" s="1"/>
  <c r="M57" i="73"/>
  <c r="L57" i="73" s="1"/>
  <c r="N57" i="73" s="1"/>
  <c r="O56" i="73" s="1"/>
  <c r="M73" i="73"/>
  <c r="L73" i="73" s="1"/>
  <c r="N73" i="73" s="1"/>
  <c r="O72" i="73" s="1"/>
  <c r="M19" i="73"/>
  <c r="L19" i="73" s="1"/>
  <c r="N19" i="73" s="1"/>
  <c r="M25" i="73"/>
  <c r="L25" i="73" s="1"/>
  <c r="N25" i="73" s="1"/>
  <c r="M39" i="73"/>
  <c r="L39" i="73" s="1"/>
  <c r="N39" i="73" s="1"/>
  <c r="O38" i="73" s="1"/>
  <c r="M41" i="73"/>
  <c r="L41" i="73" s="1"/>
  <c r="N41" i="73" s="1"/>
  <c r="O40" i="73" s="1"/>
  <c r="M59" i="73"/>
  <c r="L59" i="73" s="1"/>
  <c r="N59" i="73" s="1"/>
  <c r="O58" i="73" s="1"/>
  <c r="M61" i="73"/>
  <c r="L61" i="73" s="1"/>
  <c r="N61" i="73" s="1"/>
  <c r="O60" i="73" s="1"/>
  <c r="L29" i="73"/>
  <c r="N29" i="73" s="1"/>
  <c r="M12" i="18"/>
  <c r="M65" i="18" s="1"/>
  <c r="L65" i="18" s="1"/>
  <c r="N65" i="18" s="1"/>
  <c r="O64" i="18" s="1"/>
  <c r="K41" i="18"/>
  <c r="J49" i="18"/>
  <c r="G49" i="18"/>
  <c r="K49" i="18" s="1"/>
  <c r="J41" i="18"/>
  <c r="J55" i="18"/>
  <c r="G55" i="18"/>
  <c r="K55" i="18" s="1"/>
  <c r="J71" i="18"/>
  <c r="G71" i="18"/>
  <c r="K71" i="18" s="1"/>
  <c r="J67" i="18"/>
  <c r="G67" i="18"/>
  <c r="K67" i="18" s="1"/>
  <c r="G29" i="18"/>
  <c r="K29" i="18" s="1"/>
  <c r="J29" i="18"/>
  <c r="M43" i="18"/>
  <c r="L43" i="18" s="1"/>
  <c r="N43" i="18" s="1"/>
  <c r="O42" i="18" s="1"/>
  <c r="M51" i="18"/>
  <c r="L51" i="18" s="1"/>
  <c r="N51" i="18" s="1"/>
  <c r="O50" i="18" s="1"/>
  <c r="M53" i="18"/>
  <c r="L53" i="18" s="1"/>
  <c r="N53" i="18" s="1"/>
  <c r="O52" i="18" s="1"/>
  <c r="M33" i="18"/>
  <c r="L33" i="18" s="1"/>
  <c r="N33" i="18" s="1"/>
  <c r="M20" i="18"/>
  <c r="L20" i="18" s="1"/>
  <c r="N20" i="18" s="1"/>
  <c r="M34" i="23" l="1"/>
  <c r="L34" i="23" s="1"/>
  <c r="N34" i="23" s="1"/>
  <c r="M38" i="23"/>
  <c r="L38" i="23" s="1"/>
  <c r="N38" i="23" s="1"/>
  <c r="M85" i="23"/>
  <c r="L85" i="23" s="1"/>
  <c r="N85" i="23" s="1"/>
  <c r="M80" i="23"/>
  <c r="L80" i="23" s="1"/>
  <c r="N80" i="23" s="1"/>
  <c r="M79" i="23"/>
  <c r="L79" i="23" s="1"/>
  <c r="N79" i="23" s="1"/>
  <c r="M75" i="23"/>
  <c r="L75" i="23" s="1"/>
  <c r="N75" i="23" s="1"/>
  <c r="M83" i="23"/>
  <c r="L83" i="23" s="1"/>
  <c r="N83" i="23" s="1"/>
  <c r="M57" i="23"/>
  <c r="L57" i="23" s="1"/>
  <c r="N57" i="23" s="1"/>
  <c r="M84" i="23"/>
  <c r="L84" i="23" s="1"/>
  <c r="N84" i="23" s="1"/>
  <c r="M69" i="23"/>
  <c r="L69" i="23" s="1"/>
  <c r="N69" i="23" s="1"/>
  <c r="M63" i="23"/>
  <c r="L63" i="23" s="1"/>
  <c r="N63" i="23" s="1"/>
  <c r="M67" i="23"/>
  <c r="L67" i="23" s="1"/>
  <c r="N67" i="23" s="1"/>
  <c r="M73" i="23"/>
  <c r="L73" i="23" s="1"/>
  <c r="N73" i="23" s="1"/>
  <c r="M33" i="23"/>
  <c r="L33" i="23" s="1"/>
  <c r="N33" i="23" s="1"/>
  <c r="M39" i="23"/>
  <c r="L39" i="23" s="1"/>
  <c r="N39" i="23" s="1"/>
  <c r="M53" i="23"/>
  <c r="L53" i="23" s="1"/>
  <c r="N53" i="23" s="1"/>
  <c r="M43" i="23"/>
  <c r="L43" i="23" s="1"/>
  <c r="N43" i="23" s="1"/>
  <c r="O42" i="23" s="1"/>
  <c r="M48" i="23"/>
  <c r="L48" i="23" s="1"/>
  <c r="N48" i="23" s="1"/>
  <c r="M29" i="18"/>
  <c r="M31" i="18"/>
  <c r="L31" i="18" s="1"/>
  <c r="N31" i="18" s="1"/>
  <c r="M39" i="18"/>
  <c r="L39" i="18" s="1"/>
  <c r="N39" i="18" s="1"/>
  <c r="O38" i="18" s="1"/>
  <c r="M59" i="18"/>
  <c r="L59" i="18" s="1"/>
  <c r="N59" i="18" s="1"/>
  <c r="O58" i="18" s="1"/>
  <c r="M35" i="18"/>
  <c r="L35" i="18" s="1"/>
  <c r="N35" i="18" s="1"/>
  <c r="M25" i="18"/>
  <c r="L25" i="18" s="1"/>
  <c r="N25" i="18" s="1"/>
  <c r="M49" i="18"/>
  <c r="M41" i="18"/>
  <c r="M55" i="18"/>
  <c r="M69" i="18"/>
  <c r="L69" i="18" s="1"/>
  <c r="N69" i="18" s="1"/>
  <c r="O68" i="18" s="1"/>
  <c r="M61" i="18"/>
  <c r="L61" i="18" s="1"/>
  <c r="N61" i="18" s="1"/>
  <c r="O60" i="18" s="1"/>
  <c r="M73" i="18"/>
  <c r="L73" i="18" s="1"/>
  <c r="N73" i="18" s="1"/>
  <c r="O72" i="18" s="1"/>
  <c r="M24" i="18"/>
  <c r="L24" i="18" s="1"/>
  <c r="N24" i="18" s="1"/>
  <c r="M19" i="18"/>
  <c r="L19" i="18" s="1"/>
  <c r="N19" i="18" s="1"/>
  <c r="M45" i="18"/>
  <c r="L45" i="18" s="1"/>
  <c r="N45" i="18" s="1"/>
  <c r="O44" i="18" s="1"/>
  <c r="M37" i="18"/>
  <c r="L37" i="18" s="1"/>
  <c r="N37" i="18" s="1"/>
  <c r="O36" i="18" s="1"/>
  <c r="M57" i="18"/>
  <c r="L57" i="18" s="1"/>
  <c r="N57" i="18" s="1"/>
  <c r="O56" i="18" s="1"/>
  <c r="M63" i="18"/>
  <c r="L63" i="18" s="1"/>
  <c r="N63" i="18" s="1"/>
  <c r="O62" i="18" s="1"/>
  <c r="M71" i="18"/>
  <c r="M67" i="18"/>
  <c r="M23" i="18"/>
  <c r="L23" i="18" s="1"/>
  <c r="N23" i="18" s="1"/>
  <c r="M47" i="18"/>
  <c r="L47" i="18" s="1"/>
  <c r="N47" i="18" s="1"/>
  <c r="O46" i="18" s="1"/>
  <c r="O22" i="73"/>
  <c r="O18" i="73"/>
  <c r="M25" i="23"/>
  <c r="L25" i="23" s="1"/>
  <c r="N25" i="23" s="1"/>
  <c r="O28" i="73"/>
  <c r="O27" i="73"/>
  <c r="M21" i="23"/>
  <c r="L21" i="23" s="1"/>
  <c r="N21" i="23" s="1"/>
  <c r="M22" i="23"/>
  <c r="L22" i="23" s="1"/>
  <c r="N22" i="23" s="1"/>
  <c r="M92" i="23"/>
  <c r="L92" i="23" s="1"/>
  <c r="N92" i="23" s="1"/>
  <c r="M88" i="23"/>
  <c r="L88" i="23" s="1"/>
  <c r="N88" i="23" s="1"/>
  <c r="M29" i="23"/>
  <c r="L29" i="23" s="1"/>
  <c r="N29" i="23" s="1"/>
  <c r="M76" i="23"/>
  <c r="L76" i="23" s="1"/>
  <c r="N76" i="23" s="1"/>
  <c r="M50" i="23"/>
  <c r="L50" i="23" s="1"/>
  <c r="N50" i="23" s="1"/>
  <c r="M60" i="23"/>
  <c r="L60" i="23" s="1"/>
  <c r="N60" i="23" s="1"/>
  <c r="M49" i="23"/>
  <c r="L49" i="23" s="1"/>
  <c r="N49" i="23" s="1"/>
  <c r="M64" i="23"/>
  <c r="L64" i="23" s="1"/>
  <c r="N64" i="23" s="1"/>
  <c r="M72" i="23"/>
  <c r="L72" i="23" s="1"/>
  <c r="N72" i="23" s="1"/>
  <c r="M41" i="23"/>
  <c r="L41" i="23" s="1"/>
  <c r="N41" i="23" s="1"/>
  <c r="M70" i="23"/>
  <c r="L70" i="23" s="1"/>
  <c r="N70" i="23" s="1"/>
  <c r="M62" i="23"/>
  <c r="L62" i="23" s="1"/>
  <c r="N62" i="23" s="1"/>
  <c r="M19" i="23"/>
  <c r="L19" i="23" s="1"/>
  <c r="N19" i="23" s="1"/>
  <c r="M47" i="23"/>
  <c r="L47" i="23" s="1"/>
  <c r="N47" i="23" s="1"/>
  <c r="M66" i="23"/>
  <c r="L66" i="23" s="1"/>
  <c r="N66" i="23" s="1"/>
  <c r="M20" i="23"/>
  <c r="L20" i="23" s="1"/>
  <c r="N20" i="23" s="1"/>
  <c r="M56" i="23"/>
  <c r="L56" i="23" s="1"/>
  <c r="N56" i="23" s="1"/>
  <c r="M61" i="23"/>
  <c r="L61" i="23" s="1"/>
  <c r="N61" i="23" s="1"/>
  <c r="M82" i="23"/>
  <c r="L82" i="23" s="1"/>
  <c r="N82" i="23" s="1"/>
  <c r="M30" i="23"/>
  <c r="L30" i="23" s="1"/>
  <c r="N30" i="23" s="1"/>
  <c r="M28" i="23"/>
  <c r="L28" i="23" s="1"/>
  <c r="N28" i="23" s="1"/>
  <c r="O27" i="23" s="1"/>
  <c r="M68" i="23"/>
  <c r="L68" i="23" s="1"/>
  <c r="N68" i="23" s="1"/>
  <c r="M65" i="23"/>
  <c r="L65" i="23" s="1"/>
  <c r="N65" i="23" s="1"/>
  <c r="M74" i="23"/>
  <c r="L74" i="23" s="1"/>
  <c r="N74" i="23" s="1"/>
  <c r="M52" i="23"/>
  <c r="L52" i="23" s="1"/>
  <c r="N52" i="23" s="1"/>
  <c r="O51" i="23" s="1"/>
  <c r="M81" i="23"/>
  <c r="L81" i="23" s="1"/>
  <c r="N81" i="23" s="1"/>
  <c r="M71" i="23"/>
  <c r="L71" i="23" s="1"/>
  <c r="N71" i="23" s="1"/>
  <c r="L71" i="18"/>
  <c r="N71" i="18" s="1"/>
  <c r="O70" i="18" s="1"/>
  <c r="L29" i="18"/>
  <c r="N29" i="18" s="1"/>
  <c r="O28" i="18" s="1"/>
  <c r="L41" i="18"/>
  <c r="N41" i="18" s="1"/>
  <c r="O40" i="18" s="1"/>
  <c r="L49" i="18"/>
  <c r="N49" i="18" s="1"/>
  <c r="O48" i="18" s="1"/>
  <c r="L55" i="18"/>
  <c r="N55" i="18" s="1"/>
  <c r="O54" i="18" s="1"/>
  <c r="L67" i="18"/>
  <c r="N67" i="18" s="1"/>
  <c r="O66" i="18" s="1"/>
  <c r="O22" i="18"/>
  <c r="O18" i="18"/>
  <c r="O32" i="18"/>
  <c r="O34" i="18"/>
  <c r="O30" i="18"/>
  <c r="O55" i="23" l="1"/>
  <c r="H29" i="20" s="1"/>
  <c r="F29" i="20" s="1"/>
  <c r="O18" i="23"/>
  <c r="H19" i="20"/>
  <c r="O24" i="23"/>
  <c r="O32" i="23"/>
  <c r="H23" i="20" s="1"/>
  <c r="D23" i="20" s="1"/>
  <c r="O37" i="23"/>
  <c r="O36" i="23" s="1"/>
  <c r="H25" i="20" s="1"/>
  <c r="O46" i="23"/>
  <c r="O45" i="23" s="1"/>
  <c r="O40" i="23"/>
  <c r="O59" i="23"/>
  <c r="H31" i="20" s="1"/>
  <c r="H35" i="20"/>
  <c r="F35" i="20" s="1"/>
  <c r="O87" i="23"/>
  <c r="O78" i="23"/>
  <c r="H33" i="20" s="1"/>
  <c r="F33" i="20" s="1"/>
  <c r="H21" i="20"/>
  <c r="D21" i="20" s="1"/>
  <c r="H17" i="20"/>
  <c r="H27" i="20"/>
  <c r="D27" i="20" s="1"/>
  <c r="O75" i="73"/>
  <c r="O27" i="18"/>
  <c r="O75" i="18" s="1"/>
  <c r="F25" i="20" l="1"/>
  <c r="D25" i="20"/>
  <c r="F31" i="20"/>
  <c r="D31" i="20"/>
  <c r="O90" i="23"/>
  <c r="D17" i="20" l="1"/>
  <c r="F17" i="20"/>
  <c r="D19" i="20" l="1"/>
  <c r="D39" i="20" l="1"/>
  <c r="H39" i="20" l="1"/>
  <c r="C37" i="20" s="1"/>
  <c r="H40" i="20"/>
  <c r="F39" i="20"/>
  <c r="C23" i="20" l="1"/>
  <c r="C33" i="20"/>
  <c r="C35" i="20"/>
  <c r="C31" i="20"/>
  <c r="C21" i="20"/>
  <c r="C19" i="20"/>
  <c r="C27" i="20"/>
  <c r="C17" i="20"/>
  <c r="G39" i="20"/>
  <c r="E39" i="20"/>
  <c r="E40" i="20" s="1"/>
  <c r="D40" i="20" s="1"/>
  <c r="F40" i="20" s="1"/>
  <c r="C25" i="20"/>
  <c r="C29" i="20"/>
  <c r="G40" i="20" l="1"/>
</calcChain>
</file>

<file path=xl/comments1.xml><?xml version="1.0" encoding="utf-8"?>
<comments xmlns="http://schemas.openxmlformats.org/spreadsheetml/2006/main">
  <authors>
    <author>USUARIO</author>
  </authors>
  <commentList>
    <comment ref="F21" authorId="0" shapeId="0">
      <text>
        <r>
          <rPr>
            <b/>
            <sz val="9"/>
            <color indexed="81"/>
            <rFont val="Segoe UI"/>
            <charset val="1"/>
          </rPr>
          <t>SINDUSCON RG
Dissídio Coletivo 2015</t>
        </r>
      </text>
    </comment>
    <comment ref="D30" authorId="0" shapeId="0">
      <text>
        <r>
          <rPr>
            <b/>
            <sz val="9"/>
            <color indexed="81"/>
            <rFont val="Segoe UI"/>
            <family val="2"/>
          </rPr>
          <t>para 2,31m² (1,10x2,10) vou usar 5,30m. Para 1m² vou usar 2,29m.</t>
        </r>
      </text>
    </comment>
  </commentList>
</comments>
</file>

<file path=xl/sharedStrings.xml><?xml version="1.0" encoding="utf-8"?>
<sst xmlns="http://schemas.openxmlformats.org/spreadsheetml/2006/main" count="1098" uniqueCount="430">
  <si>
    <t>Custo Unit. Total</t>
  </si>
  <si>
    <t>Mão-de-Obra</t>
  </si>
  <si>
    <t>Material</t>
  </si>
  <si>
    <t>BDI</t>
  </si>
  <si>
    <t>Qtd.</t>
  </si>
  <si>
    <t>Un</t>
  </si>
  <si>
    <t>Valor</t>
  </si>
  <si>
    <t>%</t>
  </si>
  <si>
    <t xml:space="preserve">Custo Direto </t>
  </si>
  <si>
    <t>Custo Unitário</t>
  </si>
  <si>
    <t>Custo Parcial</t>
  </si>
  <si>
    <t>Sub-Total do Item</t>
  </si>
  <si>
    <t>Total do Item</t>
  </si>
  <si>
    <t>BDI =</t>
  </si>
  <si>
    <t>TOTAL</t>
  </si>
  <si>
    <t>Item</t>
  </si>
  <si>
    <t>Descrição</t>
  </si>
  <si>
    <t>Código</t>
  </si>
  <si>
    <t>SERVIÇOS PRELIMINARES</t>
  </si>
  <si>
    <t>PLOTAGEM</t>
  </si>
  <si>
    <t>.1</t>
  </si>
  <si>
    <t>.2</t>
  </si>
  <si>
    <t>.3</t>
  </si>
  <si>
    <t>Código Sinapi</t>
  </si>
  <si>
    <t>Valor unit.</t>
  </si>
  <si>
    <t>Servente c/ encargos complem.</t>
  </si>
  <si>
    <t>Pedreiro c/ encargos complem.</t>
  </si>
  <si>
    <t>M</t>
  </si>
  <si>
    <t>.4</t>
  </si>
  <si>
    <t>.5</t>
  </si>
  <si>
    <t>.6</t>
  </si>
  <si>
    <t>.7</t>
  </si>
  <si>
    <t>.8</t>
  </si>
  <si>
    <t>.9</t>
  </si>
  <si>
    <t>.10</t>
  </si>
  <si>
    <t>.11</t>
  </si>
  <si>
    <t>MERCADO LOCAL</t>
  </si>
  <si>
    <t>COMPOSIÇÕES</t>
  </si>
  <si>
    <t>FONTE</t>
  </si>
  <si>
    <t>Serviço</t>
  </si>
  <si>
    <t>Índice</t>
  </si>
  <si>
    <t>Custo Unitário (R$)</t>
  </si>
  <si>
    <t>Subtotais (R$)</t>
  </si>
  <si>
    <t>Unidade</t>
  </si>
  <si>
    <t>Coeficiente</t>
  </si>
  <si>
    <t>M.O.</t>
  </si>
  <si>
    <t>TOTAIS</t>
  </si>
  <si>
    <t>H</t>
  </si>
  <si>
    <t>composição</t>
  </si>
  <si>
    <t>Encanador ou Bom Hidráulico c/ encargos compl</t>
  </si>
  <si>
    <t>Auxilliar Encanador ou Bom Hidráulico c/ encargos compl</t>
  </si>
  <si>
    <t>Eletricista c encargos complementares</t>
  </si>
  <si>
    <t>Carpinteiro de formas c encargos complementares</t>
  </si>
  <si>
    <t xml:space="preserve">Telhadista </t>
  </si>
  <si>
    <t>CREA/RS</t>
  </si>
  <si>
    <t>UNID</t>
  </si>
  <si>
    <t>MÊS</t>
  </si>
  <si>
    <t>Auxiliar eletricista com encargos</t>
  </si>
  <si>
    <t>Ajudante de carpinteiro com encargos</t>
  </si>
  <si>
    <t>Serralheiro com encargos</t>
  </si>
  <si>
    <t>Pintor com encargos complementares</t>
  </si>
  <si>
    <t>Pintor de letreiros com encargos</t>
  </si>
  <si>
    <t>SINALIZAÇÃO DE EMERGÊNCIA</t>
  </si>
  <si>
    <t>Soldador com encargos complementares</t>
  </si>
  <si>
    <t>LIMPEZA FINAL DA OBRA</t>
  </si>
  <si>
    <t>Sinapi-C / 9537</t>
  </si>
  <si>
    <t>PEDREIRO COM ENCARGOS COMPLEMENTARES</t>
  </si>
  <si>
    <t>SERRALHEIRO COM ENCARGOS COMPLEMENTARES</t>
  </si>
  <si>
    <t>SERVENTE COM ENCARGOS COMPLEMENTARES</t>
  </si>
  <si>
    <t>CABO DE COBRE NU 35MM2 - FORNECIMENTO E INSTALACAO</t>
  </si>
  <si>
    <t>CABO DE COBRE NU 50MM2 - FORNECIMENTO E INSTALACAO</t>
  </si>
  <si>
    <t>ELETRODUTO DE PVC RIGIDO ROSCAVEL DN 25MM (1") INCL CONEXOES, FORNECIMENTO E INSTALACAO</t>
  </si>
  <si>
    <t>TERMINAL AEREO EM ACO GALVANIZADO COM BASE DE FIXACAO H = 30CM</t>
  </si>
  <si>
    <t>CONECTOR PARAFUSO FENDIDO SPLIT-BOLT - PARA CABO DE 35MM2 - FORNECIMENTO E INSTALACAO</t>
  </si>
  <si>
    <t>TERMINAL OU CONECTOR DE PRESSAO - PARA CABO 50MM2 - FORNECIMENTO E INSTALACAO</t>
  </si>
  <si>
    <t>BOMBEIRO HIDRAULICO COM ENCARGOS COMPLEMENTARES</t>
  </si>
  <si>
    <t>SISTEMA DE PROTEÇÃO CONTRA DESCARGAS ATMOSFÉRICAS</t>
  </si>
  <si>
    <t>ESCAVACAO MANUAL DE VALAS EM TERRA COMPACTA, PROF. DE 0 M &lt; H &lt;= 1 M</t>
  </si>
  <si>
    <t xml:space="preserve"> </t>
  </si>
  <si>
    <t>Armador com encargos complementares</t>
  </si>
  <si>
    <t>Composição 01</t>
  </si>
  <si>
    <t>Composição 02</t>
  </si>
  <si>
    <t>PLACA DE OBRA EM CHAPA DE ACO GALVANIZADO</t>
  </si>
  <si>
    <t>Composição 03</t>
  </si>
  <si>
    <t>Composição 04</t>
  </si>
  <si>
    <t>Composição 05</t>
  </si>
  <si>
    <t>Composição 06</t>
  </si>
  <si>
    <t>Composição 08</t>
  </si>
  <si>
    <t>Composição 09</t>
  </si>
  <si>
    <t>Composição 10</t>
  </si>
  <si>
    <t>Composição 11</t>
  </si>
  <si>
    <t>Operador de máquinas e equipamentos com encargos complementares</t>
  </si>
  <si>
    <t>REBOCO ARGAMASSA TRACO 1:2 (CAL E AREIA FINA PENEIRADA), ESPESSURA 0,5CM, PREPARO MANUAL DA ARGAMASSA</t>
  </si>
  <si>
    <t>Ajudante de pedreiro com encargos complementares</t>
  </si>
  <si>
    <t>PLANO DE PREVENÇÃO CONTRA INCÊNDIO E SPDA</t>
  </si>
  <si>
    <t>ADMINISTRAÇÃO LOCAL DA OBRA</t>
  </si>
  <si>
    <t>LICENÇAS, TAXAS E REGISTROS</t>
  </si>
  <si>
    <t xml:space="preserve">UN </t>
  </si>
  <si>
    <t>M2</t>
  </si>
  <si>
    <t>M3</t>
  </si>
  <si>
    <t>ATERRO APILOADO(MANUAL) EM CAMADAS DE 20 CM COM MATERIAL DE EMPRÉSTIMO.</t>
  </si>
  <si>
    <t>ITEM</t>
  </si>
  <si>
    <t>DESCRIÇÃO</t>
  </si>
  <si>
    <t xml:space="preserve">PESO </t>
  </si>
  <si>
    <t>1º ETAPA</t>
  </si>
  <si>
    <t>2º ETAPA</t>
  </si>
  <si>
    <t>30 dias</t>
  </si>
  <si>
    <t>VALOR</t>
  </si>
  <si>
    <t xml:space="preserve">TOTAL </t>
  </si>
  <si>
    <t>Total  da Etapa</t>
  </si>
  <si>
    <t>Total Acumulado</t>
  </si>
  <si>
    <t>GRUPO</t>
  </si>
  <si>
    <t>AC</t>
  </si>
  <si>
    <t>Adm Central</t>
  </si>
  <si>
    <t>S</t>
  </si>
  <si>
    <t>Taxa representativa de seguros</t>
  </si>
  <si>
    <t>R</t>
  </si>
  <si>
    <t>Taxa representativa de riscos</t>
  </si>
  <si>
    <t>G</t>
  </si>
  <si>
    <t>Taxa Representativa de Garantias</t>
  </si>
  <si>
    <t>DF</t>
  </si>
  <si>
    <t>Taxa representativa das despesas financeiras</t>
  </si>
  <si>
    <t>L</t>
  </si>
  <si>
    <t>Taxa representativa do lucro/remuneração</t>
  </si>
  <si>
    <t>I</t>
  </si>
  <si>
    <t>Taxa representativa da incidência de tributos</t>
  </si>
  <si>
    <t>PIS</t>
  </si>
  <si>
    <t>COFINS</t>
  </si>
  <si>
    <t>ISS *</t>
  </si>
  <si>
    <t>IRPJ</t>
  </si>
  <si>
    <t>CSLL</t>
  </si>
  <si>
    <t>Tributos</t>
  </si>
  <si>
    <t>BDI PROPOSTO</t>
  </si>
  <si>
    <t>FÓRMULA BDI</t>
  </si>
  <si>
    <t>(1 +AC+S+R+G) x (1+ DF) x (1 + L)</t>
  </si>
  <si>
    <t>(1 -T)</t>
  </si>
  <si>
    <t>Composição utilizando com referenciais o Acórdão Nº 2622/2013</t>
  </si>
  <si>
    <t xml:space="preserve">ISS *: Adotou-se o percentual de ISS, compatível com a lesgilação tributária do  município de implantação da obra em questão. Entretanto podendo ser alterado obedecendo limite  máximo de  5% estabelecido no art. 8º, inciso II, da LC n. 116/2003 e o limite mínimo de 2% fixado pelo art. 88 do Ato das Disposições Constitucionais Transitórias.  </t>
  </si>
  <si>
    <t>A</t>
  </si>
  <si>
    <t>5.1</t>
  </si>
  <si>
    <t>5.2</t>
  </si>
  <si>
    <t>5.3</t>
  </si>
  <si>
    <t>6.1</t>
  </si>
  <si>
    <t>6.2</t>
  </si>
  <si>
    <t>Engenheiro Civil</t>
  </si>
  <si>
    <t>CAIXA CONDULETE 25MM C/ TAMPA CEGA</t>
  </si>
  <si>
    <t>1) As composições de custos apresentadas nesta planilha orçamentária englobam em seu valor toda a mão-de-obra, materiais, ferramentas, equipamentos e demais itens necessários à sua perfeita e completa execução.</t>
  </si>
  <si>
    <t>3) A presente planilha deve ser analisada em conjunto com o Caderno de Encargos, com o Cronograma Físico-Financeiro  e com os respectivos projetos.</t>
  </si>
  <si>
    <t>4) Fontes das bases de preços e composições analíticas utilizadas como referências na Planilha Orçamentária:</t>
  </si>
  <si>
    <r>
      <t xml:space="preserve">5) As composições elaboradas pela empresa responsável pelo Projeto Executivo tendo como base os insumos e composições SINAPI e MERCADO LOCAL estão identificadas com o código do tipo </t>
    </r>
    <r>
      <rPr>
        <b/>
        <sz val="12"/>
        <rFont val="Arial"/>
        <family val="2"/>
      </rPr>
      <t>Composição - XX</t>
    </r>
  </si>
  <si>
    <t>TAPUME DE CHAPA DE MADEIRA COMPENSADA, E= 6MM, COM PINTURA A CAL E REAPROVEITAMENTO DE 2X</t>
  </si>
  <si>
    <t>MOVIMENTOS DE TERRA</t>
  </si>
  <si>
    <t xml:space="preserve"> M3 </t>
  </si>
  <si>
    <t>EXTINTORES</t>
  </si>
  <si>
    <t>COMPLEMENTAÇÃO DA OBRA</t>
  </si>
  <si>
    <r>
      <t xml:space="preserve">Cliente: </t>
    </r>
    <r>
      <rPr>
        <sz val="12"/>
        <color indexed="8"/>
        <rFont val="Arial"/>
        <family val="2"/>
      </rPr>
      <t>Embrapa Pecuária Sul - CPPSUL</t>
    </r>
  </si>
  <si>
    <r>
      <t xml:space="preserve">Cidade: </t>
    </r>
    <r>
      <rPr>
        <sz val="12"/>
        <color indexed="8"/>
        <rFont val="Arial"/>
        <family val="2"/>
      </rPr>
      <t>Bagé - RS</t>
    </r>
  </si>
  <si>
    <r>
      <t xml:space="preserve">Endereço: </t>
    </r>
    <r>
      <rPr>
        <sz val="12"/>
        <color indexed="8"/>
        <rFont val="Arial"/>
        <family val="2"/>
      </rPr>
      <t>Rodovia BR - 153, km 603, s/nº, Vila Industrial</t>
    </r>
  </si>
  <si>
    <t>ESQUADRIAS</t>
  </si>
  <si>
    <t>CORRIMÃOS</t>
  </si>
  <si>
    <t>ESCADAS</t>
  </si>
  <si>
    <r>
      <t xml:space="preserve">Obra: </t>
    </r>
    <r>
      <rPr>
        <sz val="12"/>
        <color indexed="8"/>
        <rFont val="Arial"/>
        <family val="2"/>
      </rPr>
      <t>Instalações de Equipamentos de Prevenção e Combate a Incêndio</t>
    </r>
  </si>
  <si>
    <t>Auxiliar de Serralheiro com encargos complementares</t>
  </si>
  <si>
    <t>Carpinteiro de esquadrias c encargos complementares</t>
  </si>
  <si>
    <t>ESQUADRIAS E EQUIPAMENTOS DE PROTEÇÃO</t>
  </si>
  <si>
    <t>Sinapi C - 73904/1</t>
  </si>
  <si>
    <t>Sinapi C - 73964/6</t>
  </si>
  <si>
    <t>Pleo C -   31403</t>
  </si>
  <si>
    <t>CARGA MANUAL E TRANSPORTE ENTULHO-CAMINHÃO 10KM</t>
  </si>
  <si>
    <t>LASTRO MANUAL COM BRITA</t>
  </si>
  <si>
    <t>REATERRO DE VALA COM COMPACTAÇÃO MANUAL (com aproveitamento)</t>
  </si>
  <si>
    <t>APLICAÇÃO MANUAL DE PINTURA COM TINTA LÁTEX ACRÍLICA EM PAREDES, DUAS DEMÃOS. AF_06/2014</t>
  </si>
  <si>
    <t>Sinapi - C 74209/1</t>
  </si>
  <si>
    <t>Sinapi - C 74220/1</t>
  </si>
  <si>
    <t>Sinapi - C 73805/1</t>
  </si>
  <si>
    <t>BARRACAO DE OBRA PARA ALOJAMENTO/ESCRITORIO, PISO EM PINHO 3A, PAREDES EM COMPENSADO 10MM, COBERTURA EM TELHA FIBROCIMENTO 6MM, INCLUSO INSTALACOES ELETRICAS E ESQUADRIAS. REAPROVEITADO 5 VEZES</t>
  </si>
  <si>
    <t>ENCARREGADO DE OBRA OBRAS COM ENCARGOS COMPLEMENTARES</t>
  </si>
  <si>
    <t>PLEO C 591008</t>
  </si>
  <si>
    <t>INTERVENÇÕES E DEMOLIÇÕES</t>
  </si>
  <si>
    <t>SINAPI C 73397</t>
  </si>
  <si>
    <t xml:space="preserve">EMBOCO CIMENTO AREIA 1:4 ESP=1,5CM INCL CHAPISCO 1:3 E=9MM </t>
  </si>
  <si>
    <t>SINAPI C 75481</t>
  </si>
  <si>
    <t>SINAPI C 88309</t>
  </si>
  <si>
    <t>SINAPI C 88316</t>
  </si>
  <si>
    <t>PINTURA ESMALTE ACETINADO EM MADEIRA, DUAS DEMAOS</t>
  </si>
  <si>
    <t>Sinapi C - 73739/1</t>
  </si>
  <si>
    <t>PINTURA ESMALTE ACETINADO, DUAS DEMAOS, SOBRE SUPERFICIE METALICA</t>
  </si>
  <si>
    <t>Sinapi C - 73924/2</t>
  </si>
  <si>
    <t>CORRIMÃO EM TUBO DE AÇO GALVANIZADO (ALTURA = 0,90 M), COM BARRAS VERTICAIS A CADA 2.00M (2"), BARRA HORIZONTAL INTERMEDIÁRIA (1 1/2") E BARRA HORIZONTAL SUPERIOR (1 1/2")</t>
  </si>
  <si>
    <t>Orse C -     8779</t>
  </si>
  <si>
    <t>SINAPI C 88315</t>
  </si>
  <si>
    <t>PLACA ACRÍLICA SIMBOLO CIRCULAR, COM FUNDO BRANCO, PICTOGRAMA PRETO, FAIXA CIRCULAR E BARRA DIAMETRAL VERMELHA DE SINALIZAÇÃO PROIBIDO FUMAR (CÓDIGO 01)</t>
  </si>
  <si>
    <t xml:space="preserve">PLACA ACRÍLICA SIMBOLO CIRCULAR, COM FUNDO BRANCO, PICTOGRAMA PRETO, FAIXA CIRCULAR E BARRA DIAMETRAL VERMELHA DE SINALIZAÇÃO PROIBIDO FUMAR (CÓDIGO 01) </t>
  </si>
  <si>
    <t>PLACA ACRÍLICA SIMBOLO CIRCULAR, COM FUNDO BRANCO, PICTOGRAMA PRETO, FAIXA CIRCULAR E BARRA DIAMETRAL VERMELHA DE SINALIZAÇÃO PROIBIDO FUMAR (CÓDIGO 01) - UN  (Iopes C: 160612)</t>
  </si>
  <si>
    <t>SINAPI C 88267</t>
  </si>
  <si>
    <t>Sinapi C - 72253</t>
  </si>
  <si>
    <t>Sinapi C- 72254</t>
  </si>
  <si>
    <t>Sinapi C - 72315</t>
  </si>
  <si>
    <t>Sinapi C - 72272</t>
  </si>
  <si>
    <t>Sinapi C - 72262</t>
  </si>
  <si>
    <t>Sinapi C - 72263</t>
  </si>
  <si>
    <t>Sinapi C - 74252/1</t>
  </si>
  <si>
    <t>Pleo C - 172096</t>
  </si>
  <si>
    <t>BRAÇADEIRA TIPO "D", METÁLICA ATE 1"</t>
  </si>
  <si>
    <t>Seinfra C - 0466</t>
  </si>
  <si>
    <t>SINAPI I 34643</t>
  </si>
  <si>
    <t xml:space="preserve">CAIXA INSPECAO EM POLIETILENO PARA ATERRAMENTO E PARA RAIOS DIAMETRO = 300 MM </t>
  </si>
  <si>
    <t>CAIXA INSPECAO EM POLIETILENO PARA ATERRAMENTO E PARA RAIOS DIAMETRO = 300 MM  FORNECINEMTO E INSTALAÇÃO - UN  (Orse C: 4718)</t>
  </si>
  <si>
    <t>CAIXA INSPECAO EM POLIETILENO PARA ATERRAMENTO E PARA RAIOS DIAMETRO = 300 MM  FORNECINEMTO E INSTALAÇÃO</t>
  </si>
  <si>
    <t>Orse C -  9051</t>
  </si>
  <si>
    <t>CAIXA DE EQUALIZAÇÃO P/ATERRAMENTO 20X20X10CM DE SOBREPOR P/11 TERMINAIS DE PRESSÃO C/BARRAMENTO</t>
  </si>
  <si>
    <t>Montador com Encargos Complementares</t>
  </si>
  <si>
    <t>SINAPI C 88251</t>
  </si>
  <si>
    <t>AUXILIAR DE SERRALHEIRO COM ENCARGOS COMPLEMENTARES</t>
  </si>
  <si>
    <t>ENCARREGADO GERAL DE OBRAS</t>
  </si>
  <si>
    <t>TREINAMENTO DE PREVENÇÃO E COMBATE A INCÊNDIO (TPCI)</t>
  </si>
  <si>
    <t>TREINAMENTO DE PREVENÇÃO E COMBATE A INCÊNDIO</t>
  </si>
  <si>
    <t>Sinapi C - 73481</t>
  </si>
  <si>
    <t>APLICAÇÃO DE FUNDO FOSFATIZANTE (P/AÇO GALVANIZADO) - 1 DEMÃO</t>
  </si>
  <si>
    <t>RODRIGO MARQUES DE FREITAS</t>
  </si>
  <si>
    <t>CREA/RS 187.335</t>
  </si>
  <si>
    <t>01</t>
  </si>
  <si>
    <t>02</t>
  </si>
  <si>
    <t>05</t>
  </si>
  <si>
    <t>07</t>
  </si>
  <si>
    <t>08</t>
  </si>
  <si>
    <t>09</t>
  </si>
  <si>
    <t>PLOTAGEM - M2 (MERCADO LOCAL)</t>
  </si>
  <si>
    <t>TREINAMENTO DE PREVENÇÃO E COMBATE A INCÊNDIO (TPCI)- UN (MERCADO LOCAL)</t>
  </si>
  <si>
    <t>.12</t>
  </si>
  <si>
    <t>.14</t>
  </si>
  <si>
    <t>.13</t>
  </si>
  <si>
    <t xml:space="preserve">                    ORSE (Sistema de Orçamento de Obras de Sergipe - Cehop), Data Base: FEVEREIRO/ 2015</t>
  </si>
  <si>
    <t xml:space="preserve">                    SINAPI (Sistema de Preços Custos e Índices - Caixa Economica Federal), Data Base: ABRIL/ 2015</t>
  </si>
  <si>
    <t xml:space="preserve">                    PLEO (Planilha Eletrônica de Orçamentos - FRANARIN), Data Base: MAIO 2015</t>
  </si>
  <si>
    <t>INSTALAÇÕES DE COMBATE CONTRA INCÊNDIO</t>
  </si>
  <si>
    <t>Maio/2015</t>
  </si>
  <si>
    <t>PINTURAS</t>
  </si>
  <si>
    <t>3.1</t>
  </si>
  <si>
    <t>3.2</t>
  </si>
  <si>
    <t>3.3</t>
  </si>
  <si>
    <t>3.4</t>
  </si>
  <si>
    <t>PORTA DE ABRIR EM ALUMINIO TIPO VENEZIANA, COM GUARNICAO</t>
  </si>
  <si>
    <t>SINAPI C 74071/2</t>
  </si>
  <si>
    <t>PLANILHA ORÇAMENTÁRIA - PLANO DE PREVENÇÃO CONTRA INCÊNDIO E SPDA EMBRAPA PECUÁRIA SUL</t>
  </si>
  <si>
    <t>3.5</t>
  </si>
  <si>
    <t>3.6</t>
  </si>
  <si>
    <t>3.7</t>
  </si>
  <si>
    <t>3.8</t>
  </si>
  <si>
    <t>3.9</t>
  </si>
  <si>
    <t>3.10</t>
  </si>
  <si>
    <t>3.11</t>
  </si>
  <si>
    <t>3.12</t>
  </si>
  <si>
    <t>3.13</t>
  </si>
  <si>
    <t>IMPLANTAÇÃO DOS PROJETOS DE PREVENÇÃO CONTRA INCÊNDIO</t>
  </si>
  <si>
    <t>3.14</t>
  </si>
  <si>
    <t>3.15</t>
  </si>
  <si>
    <t>3.16</t>
  </si>
  <si>
    <t>3.17</t>
  </si>
  <si>
    <t>3.18</t>
  </si>
  <si>
    <t>3.19</t>
  </si>
  <si>
    <t>3.20</t>
  </si>
  <si>
    <t>3.21</t>
  </si>
  <si>
    <t>3.22</t>
  </si>
  <si>
    <t>3.23</t>
  </si>
  <si>
    <t>PRÉDIO CENTRAL - (PRÉDIO 01)</t>
  </si>
  <si>
    <t>NECROPSIA - (PRÉDIO 02)</t>
  </si>
  <si>
    <t>NÚCLEO DE COMUNICAÇÃO ORGANIZACIONAL - (PRÉDIO 03)</t>
  </si>
  <si>
    <t>LABORATÓRIO DE REPRODUÇÃO - (PRÉDIO 04)</t>
  </si>
  <si>
    <t>OFICINA MECÂNICA - (PRÉDIO 05)</t>
  </si>
  <si>
    <t>SETOR DE PATRIMÔNIO E SUPRIMETOS (SPM/SPS) - (PRÉDIO 06)</t>
  </si>
  <si>
    <t>CAVALARIÇA - (PRÉDIO 07)</t>
  </si>
  <si>
    <t>CARPINTARIA - (PRÉDIO 08)</t>
  </si>
  <si>
    <t>LABECO (LABORATÓRIO DE CARNES) - (PRÉDIO 09)</t>
  </si>
  <si>
    <t>PRÉDIO DOS PESQUISADORES E TÉCNICOS - (PRÉDIO 10)</t>
  </si>
  <si>
    <t>BIBLIOTECA - (PRÉDIO 11)</t>
  </si>
  <si>
    <t>SGP/SOF (SRH) - (PRÉDIO 12)</t>
  </si>
  <si>
    <t>NÚCLEO DA TECNOLOGIA DA INFORMAÇÃO - (PRÉDIO 13)</t>
  </si>
  <si>
    <t>LABORATÓRIO DE FORRAGEIRAS E NUTRIÇÃO - (PRÉDIO 14)</t>
  </si>
  <si>
    <t>ESCRITÓRIO GADO DE LEITE (TÉCNICOS LEITARIA) - (PRÉDIO 15)</t>
  </si>
  <si>
    <t>GALPÃO DE MÁQUINAS -(PRÉDIO 16)</t>
  </si>
  <si>
    <t>LABORATÓRIO DE SANIDADE ANIMAL (PARASITOLOGIA)- (PRÉDIO 17)</t>
  </si>
  <si>
    <t>CABANHA DOS OVINOS - (PRÉDIO 18)</t>
  </si>
  <si>
    <t>LABORATÓRIO DE REPRODUÇÃO ANIMAL (LEITARIA) - (PRÉDIO 19)</t>
  </si>
  <si>
    <t>ORDENHA - (PRÉDIO 20)</t>
  </si>
  <si>
    <t>GARAGEM DE VEÍCULOS - (PRÉDIO 21)</t>
  </si>
  <si>
    <t>RESTAURANTE - (PRÉDIO 22)</t>
  </si>
  <si>
    <t>ABATEDOURO - (PRÉDIO 23)</t>
  </si>
  <si>
    <t>P.O. Prédio 01</t>
  </si>
  <si>
    <t>P.O. Prédio 02</t>
  </si>
  <si>
    <t>P.O. Prédio 03</t>
  </si>
  <si>
    <t>P.O. Prédio 04</t>
  </si>
  <si>
    <t>P.O. Prédio 05</t>
  </si>
  <si>
    <t>P.O. Prédio 06</t>
  </si>
  <si>
    <t>P.O. Prédio 07</t>
  </si>
  <si>
    <t>P.O. Prédio 08</t>
  </si>
  <si>
    <t>P.O. Prédio 09</t>
  </si>
  <si>
    <t>P.O. Prédio 10</t>
  </si>
  <si>
    <t>P.O. Prédio 11</t>
  </si>
  <si>
    <t>P.O. Prédio 12</t>
  </si>
  <si>
    <t>P.O. Prédio 13</t>
  </si>
  <si>
    <t>P.O. Prédio 14</t>
  </si>
  <si>
    <t>P.O. Prédio 15</t>
  </si>
  <si>
    <t>P.O. Prédio 16</t>
  </si>
  <si>
    <t>P.O. Prédio 17</t>
  </si>
  <si>
    <t>P.O. Prédio 18</t>
  </si>
  <si>
    <t>P.O. Prédio 19</t>
  </si>
  <si>
    <t>P.O. Prédio 20</t>
  </si>
  <si>
    <t>P.O. Prédio 21</t>
  </si>
  <si>
    <t>P.O. Prédio 22</t>
  </si>
  <si>
    <t>P.O. Prédio 23</t>
  </si>
  <si>
    <t xml:space="preserve">                    IOPES (Instituto de Obras Públicas do Estado do Espírito Santo), Data Base: MARÇO/ 2015</t>
  </si>
  <si>
    <t>Área Total: 9709,10m²</t>
  </si>
  <si>
    <t>Rio Grande,  18 de Maio de 2015.</t>
  </si>
  <si>
    <t>2) A presente planilha é parte integrante do PLANO DE PREVENÇÃO CONTRA INCÊNDIO E SPDA EMBRAPA PECUÁRIA SUL.</t>
  </si>
  <si>
    <t>6) Orçamento vinculado às ART's nº 7858832, 7843184.</t>
  </si>
  <si>
    <r>
      <t xml:space="preserve">Cliente: </t>
    </r>
    <r>
      <rPr>
        <sz val="12"/>
        <color indexed="8"/>
        <rFont val="Arial"/>
        <family val="2"/>
      </rPr>
      <t>Prefeitura Municipal do Rio Grande</t>
    </r>
  </si>
  <si>
    <r>
      <t xml:space="preserve">Cidade: </t>
    </r>
    <r>
      <rPr>
        <sz val="12"/>
        <color indexed="8"/>
        <rFont val="Arial"/>
        <family val="2"/>
      </rPr>
      <t>Rio Grande - RS</t>
    </r>
  </si>
  <si>
    <t>Motorista de Veiculo pesado com encargos complementares</t>
  </si>
  <si>
    <t>Azulejista ou ladrilhista com enc.complementares</t>
  </si>
  <si>
    <t xml:space="preserve">BARRA CHATA EM AÇO GALVANIZADO A FOGO 7/8"x1/8" (70mm²),COM FUROS DIÂM. 7MM REF. TEL-761, MARCA DE REFERÊNCIA TERMOTÉCNICA OU EQUIVALENTE
</t>
  </si>
  <si>
    <t>PLACA ACRÍLICA COM SIMBOLO QUADRADO, FUNDO VERMELHO E PICTOGRAMA FOTOLUMINESCENTE DE SINALIZAÇÃO COM INDICAÇÃO DE LOCALIZAÇÃO DOS EXTINTORES DE INCÊNDIO (CÓDIGO 23)</t>
  </si>
  <si>
    <t>PLACA ACRÍLICA COM SIMBOLO QUADRADO, FUNDO VERMELHO E PICTOGRAMA FOTOLUMINESCENTE DE SINALIZAÇÃO COM INDICAÇÃO DE LOCALIZAÇÃO DOS EXTINTORES DE INCÊNDIO (CÓDIGO 23) - UN  (Iopes C: 160612)</t>
  </si>
  <si>
    <t>Sinapi C - 73976/2</t>
  </si>
  <si>
    <t>TUBO DE AÇO GALVANIZADO COM COSTURA 1/2" (15MM), INCLUSIVE CONEXÕES - FORNECIMENTO E INSTALAÇÃO</t>
  </si>
  <si>
    <t>INSTALAÇÕES DE GÁS</t>
  </si>
  <si>
    <t xml:space="preserve">M </t>
  </si>
  <si>
    <t>PLACA ACRÍLICA RETANGULAR COM FUNDO VERDE E PICTOGRAMA FOTOLUMINESCENTE DE SINALIZAÇÃO COM INDICAÇÃO DE UMA SAÍDA DE EMERGÊNCIA, A SER AFIXADA ACIMA DAS PORTAS (CÓDIGO 14)</t>
  </si>
  <si>
    <t>PLACA ACRÍLICA RETANGULAR COM FUNDO VERDE E PICTOGRAMA FOTOLUMINESCENTE DE SINALIZAÇÃO COM INDICAÇÃO DE UMA SAÍDA DE EMERGÊNCIA FINAL (CÓDIGO 17)</t>
  </si>
  <si>
    <t>Sinapi C - 72553</t>
  </si>
  <si>
    <t xml:space="preserve">EXTINTOR DE PQS 4KG - FORNECIMENTO E INSTALACAO </t>
  </si>
  <si>
    <t>EXTINTOR INCENDIO AGUA-PRESSURIZADA 10L INCL SUPORTE PAREDE CARGA COMPLETA FORNECIMENTO E COLOCACAO</t>
  </si>
  <si>
    <t>Sinapi C - 73775/2</t>
  </si>
  <si>
    <t>GRADE DE FERRO COM BARRA REDONDA DE 5/8" NA VERTICAL, BARRAS DE QUADRADA DE 1" E BARRA CHATA 1 1/4" X 1/8", AMBAS NA HORIZONTAL</t>
  </si>
  <si>
    <t>RECORTE EM PAINÉIS DE MADEIRA E ADEQUAÇÃO COM MADEIRA DE LEI (SINAPI C 85378)</t>
  </si>
  <si>
    <t>ESCADA EM CONCRETO ARMADO, FCK = 15 MPA, MOLDADA IN LOCO</t>
  </si>
  <si>
    <t>Sinapi C - 85233</t>
  </si>
  <si>
    <t>Ajudante de armador com encargos complementares</t>
  </si>
  <si>
    <t xml:space="preserve">FORNECIMENTO E INSTALAÇÃO DE HASTE DE ATERRAMENTO 5/8"X3,00M COM CONECTOR </t>
  </si>
  <si>
    <t>Orse C - 3766</t>
  </si>
  <si>
    <t>SUPORTE PARA FIXAÇÃO DE FITA DE ALUMÍNIO 7/8´ X 1/8´ E/OU CABO DE COBRE NÚ, COM BASE ONDULADA</t>
  </si>
  <si>
    <t>03</t>
  </si>
  <si>
    <t>04</t>
  </si>
  <si>
    <t>06</t>
  </si>
  <si>
    <t>CARPINTEIRO DE ESQADRIA COM ECNARGOS COMPLEMENTARES</t>
  </si>
  <si>
    <t>SINAPI C 88261</t>
  </si>
  <si>
    <t>FAIXA EM MADEIRA DE LEI APARELHADA 10 X 2,5 CM, PARA PROTEÇÃO DE PAREDE</t>
  </si>
  <si>
    <t>ORSE C - 00207</t>
  </si>
  <si>
    <t>Composição 07</t>
  </si>
  <si>
    <t>RECORTE EM PAINÉIS DE MADEIRA E ADEQUAÇÃO COM MADEIRA DE LEI (SINAPI C 85378 / ORSE C 207) - M2</t>
  </si>
  <si>
    <t>FERRAGEM COMPLETA COM MAÇANETA TIPO ALAVANCA PARA PORTA EXTERNA COM 2 FOLHAS</t>
  </si>
  <si>
    <t>Cpos C - 280103</t>
  </si>
  <si>
    <t>FECHADURA DE EMBUTIR PARA PORTA EXTERNA, MACANETA E ESPELHO EM METAL CROMADO</t>
  </si>
  <si>
    <t>SINAPI I 3080</t>
  </si>
  <si>
    <t>FECHADURA DE EMBUTIR SEM ESPELHOS E SEM MAÇANETA (Central de Gás)  - UN (Sinapi C: 91304)</t>
  </si>
  <si>
    <t>10</t>
  </si>
  <si>
    <t>PLACA ACRÍLICA RETANGULAR COM FUNDO VERDE E PICTOGRAMA FOTOLUMINESCENTE DE SINALIZAÇÃO COM SETAS DE INDICAÇÃO DO SENTIDO DE UMA SAÍDA DE EMERGÊNCIA (CÓDIGO 13) / PLACA ACRÍLICA RETANGULAR COM FUNDO VERDE E PICTOGRAMA FOTOLUMINESCENTE DE SINALIZAÇÃO COM INDICAÇÃO DE UMA SAÍDA DE EMERGÊNCIA, A SER AFIXADA ACIMA DAS PORTAS (CÓDIGO 14) / PLACA ACRÍLICA RETANGULAR COM FUNDO VERDE E PICTOGRAMA FOTOLUMINESCENTE DE SINALIZAÇÃO COM INDICAÇÃO DO SENTIDO DE FUGA EM ESCADAS (CÓDIGO 16) / PLACA ACRÍLICA RETANGULAR COM FUNDO VERDE E PICTOGRAMA FOTOLUMINESCENTE DE SINALIZAÇÃO COM INDICAÇÃO DE UMA SAÍDA DE EMERGÊNCIA FINAL (CÓDIGO 17) - UN  (Iopes C: 160612)</t>
  </si>
  <si>
    <t>PLACA ACRÍLICA RETANGULAR COM FUNDO VERDE E PICTOGRAMA FOTOLUMINESCENTE DE SINALIZAÇÃO COM INDICAÇÃO DE UMA SAÍDA DE EMERGÊNCIA (CÓDIGO 13, 14, 16, 17)</t>
  </si>
  <si>
    <t xml:space="preserve">Cpos C - 420551 </t>
  </si>
  <si>
    <t>Iopes C - 160327</t>
  </si>
  <si>
    <t>PRESILHA DE LATÃO, L=20MM, PARA FIXAÇÃO DE CABOS DE COBRE, FURO D=7MM, PARA CABOS 35MM² A 50MM², REF:TEL-745 OU SIMILAR (SPDA)</t>
  </si>
  <si>
    <t>Orse C - 10090</t>
  </si>
  <si>
    <t xml:space="preserve">TERMINAL OU CONECTOR DE PRESSAO - PARA CABO 35MM2 - FORNECIMENTO E INSTALACAO </t>
  </si>
  <si>
    <t>CARTUCHO 65 SOLDA EXOTÉRMICA CABO/CABO 50MM2</t>
  </si>
  <si>
    <t>Plao C - 170432</t>
  </si>
  <si>
    <t xml:space="preserve">CONCRETO FCK=15MPA (1:2,5:3), INCLUIDO PREPARO MECANICO, LANCAMENTO E ADENSAMENTO. </t>
  </si>
  <si>
    <t>SINAPI C 73406</t>
  </si>
  <si>
    <t>ALVENARIA EM TIJOLO CERAMICO MACICO 5X10X20CM 1 VEZ (ESPESSURA 20CM), ASSENTADO COM ARGAMASSA TRACO 1:2:8 (CIMENTO, CAL E AREIA)</t>
  </si>
  <si>
    <t>SINAPI C 72131</t>
  </si>
  <si>
    <t>LAJE CONCRETO ARMADO FCK 20MPA-ESCOR,FORMA,ARM, LANC,CURA, DES</t>
  </si>
  <si>
    <t>PLEO C 51731</t>
  </si>
  <si>
    <t>ORSE C 10525</t>
  </si>
  <si>
    <t>FECHADURA DE EMBUTIR SEM ESPELHOS E SEM MAÇANETA</t>
  </si>
  <si>
    <t>REGULADOR DE GÁS 2º ESTÁGIO DE 2 KG/H (INSTALAÇÃO GÁS)</t>
  </si>
  <si>
    <t>ORSE C 10882</t>
  </si>
  <si>
    <t>MANGUEIRA METÁLICA PARA GÁS D=1/2" X 120CM</t>
  </si>
  <si>
    <t>REGISTRO DE FECHO RÁPIDO 1/2" NPT</t>
  </si>
  <si>
    <t>CADEADO LATAO CROMADO H = 35MM / 5 PINOS / HASTE CROMADA H = 30MM</t>
  </si>
  <si>
    <t>SINAPI I 5085</t>
  </si>
  <si>
    <t>ORSE 10883</t>
  </si>
  <si>
    <t>ORSE C 10339</t>
  </si>
  <si>
    <t>Orse C - 2337</t>
  </si>
  <si>
    <t>PREPARO DE SUPERFÍCIE COM LIXAMENTO E APLICAÇÃO DE 01 DEMÃO DE FUNDO PREPARADOR</t>
  </si>
  <si>
    <t>Orse C - 4936</t>
  </si>
  <si>
    <t xml:space="preserve">ABRIGO DE GÁS P13 1,15X0,95M CONTENDO CONTRAPISO DE CONCRETO 15MPA, PAREDES DE ALVENARIA (INCL CHAPISCO, EMBOÇO, REBOCO), LAJE DE CONCRETO ARMADO 20MPA, PORTA DE ALUMÍNIO COM FECHADURA 0,60X0,60M, GRADE METÁLICA GALVANIZADA 0,70X0,60M COM CADEADO,  INCLUINDO VÁLVULAS, REGISTROS E MANGUEIRA- UN </t>
  </si>
  <si>
    <t>ABRIGO DE GÁS P13 1,15X0,95M CONTENDO CONTRAPISO DE CONCRETO 15MPA, PAREDES DE ALVENARIA (INCL CHAPISCO, EMBOÇO, REBOCO), LAJE DE CONCRETO ARMADO 20MPA, PORTA DE ALUMÍNIO COM FECHADURA 0,60X0,60M, GRADE METÁLICA GALVANIZADA 0,70X0,60M COM CADEADO,  INCLUINDO VÁLVULAS, REGISTROS E MANGUEIRA</t>
  </si>
  <si>
    <t>DISPOSITIVO DE PROTEÇÃO CONTRA SURTO DE TENSÃO DPS 40KA - 175V, PADRÃO DIN</t>
  </si>
  <si>
    <t>DISPOSITIVO DE PROTEÇÃO CONTRA SURTO DE TENSÃO DPS 40KA - 175V, PADRÃO DIN (Base Composisção  07992 ORSE )</t>
  </si>
  <si>
    <t>c-88264, Sinapi</t>
  </si>
  <si>
    <t>ELETRICISTA COM ENCARGOS COMPLEMENTARES</t>
  </si>
  <si>
    <t>C-88316, Sinapi</t>
  </si>
  <si>
    <t>ORSE           I - 09162</t>
  </si>
  <si>
    <t>DISPOSITIVO DE PROTEÇÃO CONTRA SURTO DE TENSÃO DPS 40KA - 175v (para-raio)</t>
  </si>
  <si>
    <t>Sinapi C - 88489</t>
  </si>
  <si>
    <t>Sinapi C - 88412</t>
  </si>
  <si>
    <t>APLICAÇÃO MANUAL DE FUNDO SELADOR ACRÍLICO EM PANOS CEGOS DE FACHADA (SEM PRESENÇA DE VÃOS) DE EDIFÍCIOS DE MÚLTIPLOS PAVIMENTOS. AF_06/2014</t>
  </si>
  <si>
    <t>Set/2015</t>
  </si>
  <si>
    <t>PORTA DE MADEIRA ALMOFADADA SEMIOCA 1A, 110X210X3CM, DUAS FOLHAS, INCLUSO ADUELA 1A, ALIZAR 1A E DOBRADICAS COM ANEIS</t>
  </si>
  <si>
    <t>PORTA DE MADEIRA ALMOFADADA SEMIOCA 1A, 110X210X3CM, DUAS FOLHAS, INCLUSO ADUELA 1A, ALIZAR 1A E DOBRADICAS COM ANEIS (base sinapi C 84868)</t>
  </si>
  <si>
    <t xml:space="preserve">PORTA DE MADEIRA ALMOFADADA SEMIOCA 1A, 120X210X3CM, DUAS FOLHAS, INCLUSO ADUELA 1A, ALIZAR 1A E DOBRADICAS COM ANEIS </t>
  </si>
  <si>
    <t>SINAPI C 84868</t>
  </si>
  <si>
    <r>
      <t xml:space="preserve">Endereço: </t>
    </r>
    <r>
      <rPr>
        <sz val="12"/>
        <color indexed="8"/>
        <rFont val="Arial"/>
        <family val="2"/>
      </rPr>
      <t>Corredor Dr. Nilo C. Fonseca, S/nº, Senandes, Zona Rural</t>
    </r>
  </si>
  <si>
    <t>Área: 144,54m²</t>
  </si>
  <si>
    <t>.15</t>
  </si>
  <si>
    <t>.16</t>
  </si>
  <si>
    <t>.17</t>
  </si>
  <si>
    <t>COMPOS. A</t>
  </si>
  <si>
    <t>3) A presente planilha deve ser analisada em conjunto com o Memorial Descritivo, com o Cronograma Físico-Financeiro  e com os respectivos projetos.</t>
  </si>
  <si>
    <t xml:space="preserve">                    SINAPI (Sistema de Preços Custos e Índices - Caixa Economica Federal), Data Base: JULHO/ 2015</t>
  </si>
  <si>
    <t xml:space="preserve">                    ORSE (Sistema de Orçamento de Obras de Sergipe - Cehop), Data Base: JUNHO/ 2015</t>
  </si>
  <si>
    <t xml:space="preserve"> SEINFRA (Secretaria da Infraestrutura - Governo do Estado do Ceará, Data Base: JUNHO/ 2015</t>
  </si>
  <si>
    <t xml:space="preserve">                    IOPES (Instituto de Obras Públicas do Estado do Espírito Santo), Data Base: JUNHO/ 2015</t>
  </si>
  <si>
    <t xml:space="preserve">                    PLEO (Planilha Eletrônica de Orçamentos - FRANARIN), Data Base: JULHO/ 2015</t>
  </si>
  <si>
    <t xml:space="preserve">                    CPOS (Companhia Paulista de Obras e Serviços), Data Base: JULHO/ 2015</t>
  </si>
  <si>
    <t>6) Orçamento vinculado às ART's nº 8131804, 8118112.</t>
  </si>
  <si>
    <t>2) A presente planilha é parte integrante do PLANO DE PREVENÇÃO CONTRA INCÊNDIO E SPDA da escola NILO DA FONSECA</t>
  </si>
  <si>
    <t>GALVANIZAÇÃO ELETROLÍTICA DE GRADES DE FERRO</t>
  </si>
  <si>
    <t>KG</t>
  </si>
  <si>
    <t>Composição 12</t>
  </si>
  <si>
    <t>GALVANIZAÇÃO ELETROLÍTICA DE GRADES DE FERRO - KG (MERCADO LOCAL)</t>
  </si>
  <si>
    <t>SINDUSCON RG</t>
  </si>
  <si>
    <t>PLEO</t>
  </si>
  <si>
    <t>ENCARGOS COMPLEMENTARES</t>
  </si>
  <si>
    <t>15 dias</t>
  </si>
  <si>
    <t>Prazo de execução: 30 dias.</t>
  </si>
  <si>
    <t>CRONOGRAMA FÍSICO FINANCEIRO - PLANO DE PREVENÇÃO CONTRA INCÊNDIO E SPDA EMEF NILO DA FONSECA</t>
  </si>
  <si>
    <t>PLANILHA ORÇAMENTÁRIA - PLANO DE PREVENÇÃO CONTRA INCÊNDIO E SPDA EMEF NILO DA FONSECA</t>
  </si>
  <si>
    <t>ENCARREGADO DE OBRA COM ENCARGOS COMPLEMENTARES</t>
  </si>
  <si>
    <t>ENCARREGADO DE OBRA COM ENCARGOS COMPLEMENTARES - MÊS</t>
  </si>
  <si>
    <t>DETALHAMENTO BENEFÍCIOS E DESPESAS INDIRETAS                                   (BDI) - EXECUÇÃO DA OBRA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</si>
</sst>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7" formatCode="&quot;R$&quot;\ #,##0.00;\-&quot;R$&quot;\ #,##0.00"/>
    <numFmt numFmtId="43" formatCode="_-* #,##0.00_-;\-* #,##0.00_-;_-* &quot;-&quot;??_-;_-@_-"/>
    <numFmt numFmtId="164" formatCode="_(* #,##0.00_);_(* \(#,##0.00\);_(* &quot;-&quot;??_);_(@_)"/>
    <numFmt numFmtId="165" formatCode="_(&quot;$&quot;* #,##0.00_);_(&quot;$&quot;* \(#,##0.00\);_(&quot;$&quot;* &quot;-&quot;??_);_(@_)"/>
    <numFmt numFmtId="166" formatCode="&quot;R$&quot;\ #,##0.00"/>
    <numFmt numFmtId="167" formatCode="[$-416]dddd\,\ d&quot; de &quot;mmmm&quot; de &quot;yyyy"/>
    <numFmt numFmtId="168" formatCode="_(&quot;R$ &quot;* #,##0.00_);_(&quot;R$ &quot;* \(#,##0.00\);_(&quot;R$ &quot;* &quot;-&quot;??_);_(@_)"/>
    <numFmt numFmtId="169" formatCode="#,##0.000"/>
    <numFmt numFmtId="170" formatCode="_-[$R$-416]\ * #,##0.00_-;\-[$R$-416]\ * #,##0.00_-;_-[$R$-416]\ * &quot;-&quot;??_-;_-@_-"/>
    <numFmt numFmtId="171" formatCode="#,##0.0000"/>
  </numFmts>
  <fonts count="45"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indexed="8"/>
      <name val="Arial"/>
      <family val="2"/>
    </font>
    <font>
      <b/>
      <sz val="10"/>
      <color indexed="8"/>
      <name val="Arial"/>
      <family val="2"/>
    </font>
    <font>
      <sz val="10"/>
      <color indexed="8"/>
      <name val="Arial"/>
      <family val="2"/>
    </font>
    <font>
      <b/>
      <sz val="12"/>
      <color indexed="8"/>
      <name val="Arial"/>
      <family val="2"/>
    </font>
    <font>
      <sz val="12"/>
      <color indexed="8"/>
      <name val="Arial"/>
      <family val="2"/>
    </font>
    <font>
      <sz val="10"/>
      <name val="Arial"/>
      <family val="2"/>
    </font>
    <font>
      <b/>
      <sz val="10"/>
      <name val="Arial"/>
      <family val="2"/>
    </font>
    <font>
      <b/>
      <sz val="12"/>
      <name val="Arial"/>
      <family val="2"/>
    </font>
    <font>
      <sz val="12"/>
      <color indexed="9"/>
      <name val="Arial"/>
      <family val="2"/>
    </font>
    <font>
      <sz val="10"/>
      <color rgb="FFFF0000"/>
      <name val="Arial"/>
      <family val="2"/>
    </font>
    <font>
      <b/>
      <sz val="12"/>
      <color rgb="FFFF0000"/>
      <name val="Arial"/>
      <family val="2"/>
    </font>
    <font>
      <b/>
      <sz val="14"/>
      <color theme="0"/>
      <name val="Arial"/>
      <family val="2"/>
    </font>
    <font>
      <sz val="11"/>
      <color indexed="8"/>
      <name val="Calibri"/>
      <family val="2"/>
    </font>
    <font>
      <sz val="9"/>
      <color indexed="8"/>
      <name val="Arial"/>
      <family val="2"/>
    </font>
    <font>
      <sz val="9"/>
      <name val="Calibri"/>
      <family val="2"/>
    </font>
    <font>
      <b/>
      <sz val="9"/>
      <name val="Calibri"/>
      <family val="2"/>
    </font>
    <font>
      <b/>
      <sz val="11"/>
      <color theme="0"/>
      <name val="Calibri"/>
      <family val="2"/>
    </font>
    <font>
      <b/>
      <sz val="10"/>
      <name val="Calibri"/>
      <family val="2"/>
    </font>
    <font>
      <sz val="9"/>
      <name val="Arial"/>
      <family val="2"/>
    </font>
    <font>
      <b/>
      <sz val="10"/>
      <color theme="0"/>
      <name val="Arial"/>
      <family val="2"/>
    </font>
    <font>
      <b/>
      <sz val="12"/>
      <color theme="0"/>
      <name val="Arial"/>
      <family val="2"/>
    </font>
    <font>
      <sz val="12"/>
      <name val="Arial"/>
      <family val="2"/>
    </font>
    <font>
      <b/>
      <sz val="11"/>
      <name val="Arial"/>
      <family val="2"/>
    </font>
    <font>
      <b/>
      <sz val="11"/>
      <color indexed="8"/>
      <name val="Arial"/>
      <family val="2"/>
    </font>
    <font>
      <sz val="11"/>
      <name val="Arial"/>
      <family val="2"/>
    </font>
    <font>
      <sz val="10"/>
      <color indexed="8"/>
      <name val="Arial"/>
      <family val="2"/>
    </font>
    <font>
      <b/>
      <sz val="11"/>
      <color theme="1"/>
      <name val="Calibri"/>
      <family val="2"/>
      <scheme val="minor"/>
    </font>
    <font>
      <sz val="13"/>
      <color indexed="8"/>
      <name val="Arial"/>
      <family val="2"/>
    </font>
    <font>
      <sz val="11"/>
      <color indexed="8"/>
      <name val="Arial"/>
      <family val="2"/>
    </font>
    <font>
      <sz val="10"/>
      <color theme="1"/>
      <name val="Arial"/>
      <family val="2"/>
    </font>
    <font>
      <b/>
      <sz val="10"/>
      <color theme="1"/>
      <name val="Arial"/>
      <family val="2"/>
    </font>
    <font>
      <u/>
      <sz val="10"/>
      <color indexed="8"/>
      <name val="Arial"/>
      <family val="2"/>
    </font>
    <font>
      <b/>
      <sz val="15"/>
      <color indexed="56"/>
      <name val="Calibri"/>
      <family val="2"/>
    </font>
    <font>
      <sz val="10"/>
      <name val="MS Sans Serif"/>
      <family val="2"/>
    </font>
    <font>
      <sz val="10"/>
      <color rgb="FF00B050"/>
      <name val="Arial"/>
      <family val="2"/>
    </font>
    <font>
      <b/>
      <sz val="9"/>
      <color indexed="81"/>
      <name val="Segoe UI"/>
      <family val="2"/>
    </font>
    <font>
      <sz val="9"/>
      <color theme="1"/>
      <name val="Arial"/>
      <family val="2"/>
    </font>
    <font>
      <b/>
      <u val="singleAccounting"/>
      <sz val="12"/>
      <color rgb="FFFF0000"/>
      <name val="Arial"/>
      <family val="2"/>
    </font>
    <font>
      <b/>
      <sz val="9"/>
      <color indexed="81"/>
      <name val="Segoe UI"/>
      <charset val="1"/>
    </font>
  </fonts>
  <fills count="2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3"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618DC3"/>
        <bgColor indexed="64"/>
      </patternFill>
    </fill>
    <fill>
      <patternFill patternType="solid">
        <fgColor indexed="22"/>
        <bgColor indexed="64"/>
      </patternFill>
    </fill>
    <fill>
      <patternFill patternType="solid">
        <fgColor rgb="FF71A0FF"/>
        <bgColor indexed="64"/>
      </patternFill>
    </fill>
    <fill>
      <patternFill patternType="solid">
        <fgColor rgb="FFC2DFFE"/>
        <bgColor indexed="64"/>
      </patternFill>
    </fill>
    <fill>
      <patternFill patternType="solid">
        <fgColor indexed="44"/>
        <bgColor indexed="64"/>
      </patternFill>
    </fill>
    <fill>
      <patternFill patternType="solid">
        <fgColor rgb="FF99CCFF"/>
        <bgColor indexed="64"/>
      </patternFill>
    </fill>
    <fill>
      <patternFill patternType="solid">
        <fgColor rgb="FFFFFFCC"/>
      </patternFill>
    </fill>
    <fill>
      <patternFill patternType="solid">
        <fgColor theme="4" tint="-0.249977111117893"/>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3"/>
        <bgColor indexed="64"/>
      </patternFill>
    </fill>
    <fill>
      <patternFill patternType="solid">
        <fgColor theme="1" tint="0.14999847407452621"/>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5" tint="-0.499984740745262"/>
        <bgColor indexed="64"/>
      </patternFill>
    </fill>
    <fill>
      <patternFill patternType="solid">
        <fgColor theme="5"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bottom style="hair">
        <color theme="1" tint="0.499984740745262"/>
      </bottom>
      <diagonal/>
    </border>
    <border>
      <left/>
      <right style="medium">
        <color indexed="64"/>
      </right>
      <top style="thin">
        <color indexed="64"/>
      </top>
      <bottom style="thin">
        <color indexed="64"/>
      </bottom>
      <diagonal/>
    </border>
    <border>
      <left style="medium">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theme="0" tint="-0.499984740745262"/>
      </right>
      <top/>
      <bottom/>
      <diagonal/>
    </border>
    <border>
      <left/>
      <right style="hair">
        <color theme="0" tint="-0.499984740745262"/>
      </right>
      <top style="hair">
        <color theme="0" tint="-0.499984740745262"/>
      </top>
      <bottom/>
      <diagonal/>
    </border>
    <border>
      <left style="hair">
        <color theme="0" tint="-0.499984740745262"/>
      </left>
      <right style="hair">
        <color theme="0" tint="-0.499984740745262"/>
      </right>
      <top/>
      <bottom/>
      <diagonal/>
    </border>
    <border>
      <left style="medium">
        <color indexed="64"/>
      </left>
      <right style="hair">
        <color theme="0" tint="-0.499984740745262"/>
      </right>
      <top style="hair">
        <color indexed="64"/>
      </top>
      <bottom style="hair">
        <color indexed="64"/>
      </bottom>
      <diagonal/>
    </border>
    <border>
      <left style="hair">
        <color theme="1" tint="0.499984740745262"/>
      </left>
      <right style="medium">
        <color indexed="64"/>
      </right>
      <top style="thin">
        <color indexed="64"/>
      </top>
      <bottom/>
      <diagonal/>
    </border>
    <border>
      <left style="hair">
        <color theme="1" tint="0.499984740745262"/>
      </left>
      <right style="medium">
        <color indexed="64"/>
      </right>
      <top/>
      <bottom/>
      <diagonal/>
    </border>
    <border>
      <left style="hair">
        <color indexed="64"/>
      </left>
      <right style="hair">
        <color indexed="64"/>
      </right>
      <top style="thin">
        <color indexed="64"/>
      </top>
      <bottom style="hair">
        <color indexed="64"/>
      </bottom>
      <diagonal/>
    </border>
    <border>
      <left style="hair">
        <color indexed="64"/>
      </left>
      <right style="hair">
        <color theme="1" tint="0.499984740745262"/>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theme="1" tint="0.499984740745262"/>
      </right>
      <top style="hair">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style="hair">
        <color indexed="64"/>
      </left>
      <right style="hair">
        <color indexed="64"/>
      </right>
      <top/>
      <bottom style="hair">
        <color indexed="64"/>
      </bottom>
      <diagonal/>
    </border>
    <border>
      <left/>
      <right style="medium">
        <color indexed="64"/>
      </right>
      <top/>
      <bottom/>
      <diagonal/>
    </border>
    <border>
      <left style="thin">
        <color rgb="FFB2B2B2"/>
      </left>
      <right style="thin">
        <color rgb="FFB2B2B2"/>
      </right>
      <top style="thin">
        <color rgb="FFB2B2B2"/>
      </top>
      <bottom style="thin">
        <color rgb="FFB2B2B2"/>
      </bottom>
      <diagonal/>
    </border>
    <border>
      <left style="hair">
        <color theme="1" tint="0.499984740745262"/>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medium">
        <color indexed="64"/>
      </right>
      <top style="thin">
        <color indexed="64"/>
      </top>
      <bottom style="hair">
        <color indexed="64"/>
      </bottom>
      <diagonal/>
    </border>
    <border>
      <left style="hair">
        <color theme="1" tint="0.499984740745262"/>
      </left>
      <right/>
      <top style="thin">
        <color indexed="64"/>
      </top>
      <bottom style="medium">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ck">
        <color indexed="64"/>
      </top>
      <bottom style="thin">
        <color indexed="64"/>
      </bottom>
      <diagonal/>
    </border>
    <border>
      <left/>
      <right style="medium">
        <color indexed="64"/>
      </right>
      <top style="thin">
        <color indexed="64"/>
      </top>
      <bottom/>
      <diagonal/>
    </border>
    <border>
      <left/>
      <right/>
      <top/>
      <bottom style="thick">
        <color indexed="62"/>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hair">
        <color indexed="64"/>
      </right>
      <top style="hair">
        <color theme="0" tint="-0.499984740745262"/>
      </top>
      <bottom style="hair">
        <color indexed="64"/>
      </bottom>
      <diagonal/>
    </border>
    <border>
      <left style="medium">
        <color indexed="64"/>
      </left>
      <right/>
      <top style="hair">
        <color theme="0" tint="-0.499984740745262"/>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medium">
        <color indexed="64"/>
      </left>
      <right/>
      <top/>
      <bottom style="hair">
        <color theme="0" tint="-0.499984740745262"/>
      </bottom>
      <diagonal/>
    </border>
    <border>
      <left/>
      <right style="hair">
        <color theme="0" tint="-0.499984740745262"/>
      </right>
      <top/>
      <bottom/>
      <diagonal/>
    </border>
    <border>
      <left style="hair">
        <color indexed="64"/>
      </left>
      <right/>
      <top style="hair">
        <color indexed="64"/>
      </top>
      <bottom/>
      <diagonal/>
    </border>
    <border>
      <left style="hair">
        <color indexed="64"/>
      </left>
      <right style="hair">
        <color indexed="64"/>
      </right>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15837">
    <xf numFmtId="0" fontId="0" fillId="0" borderId="0"/>
    <xf numFmtId="165" fontId="6" fillId="0" borderId="0" applyFont="0" applyFill="0" applyBorder="0" applyAlignment="0" applyProtection="0"/>
    <xf numFmtId="164" fontId="6" fillId="0" borderId="0" applyFont="0" applyFill="0" applyBorder="0" applyAlignment="0" applyProtection="0"/>
    <xf numFmtId="0" fontId="11" fillId="0" borderId="0"/>
    <xf numFmtId="167" fontId="11" fillId="0" borderId="0" applyFont="0" applyFill="0" applyBorder="0" applyAlignment="0" applyProtection="0"/>
    <xf numFmtId="167" fontId="18" fillId="0" borderId="0" applyFont="0" applyFill="0" applyBorder="0" applyAlignment="0" applyProtection="0"/>
    <xf numFmtId="0" fontId="8" fillId="0" borderId="0"/>
    <xf numFmtId="0" fontId="8" fillId="13" borderId="49" applyNumberFormat="0" applyFont="0" applyAlignment="0" applyProtection="0"/>
    <xf numFmtId="9" fontId="8" fillId="0" borderId="0" applyFont="0" applyFill="0" applyBorder="0" applyAlignment="0" applyProtection="0"/>
    <xf numFmtId="0" fontId="5" fillId="0" borderId="0"/>
    <xf numFmtId="9" fontId="5"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164" fontId="11"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8" fillId="0" borderId="0"/>
    <xf numFmtId="0" fontId="4" fillId="0" borderId="0"/>
    <xf numFmtId="9" fontId="4" fillId="0" borderId="0" applyFont="0" applyFill="0" applyBorder="0" applyAlignment="0" applyProtection="0"/>
    <xf numFmtId="9" fontId="31"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164" fontId="2" fillId="0" borderId="0" applyFont="0" applyFill="0" applyBorder="0" applyAlignment="0" applyProtection="0"/>
    <xf numFmtId="0" fontId="38" fillId="0" borderId="80" applyNumberFormat="0" applyFill="0" applyAlignment="0" applyProtection="0"/>
    <xf numFmtId="164" fontId="18" fillId="0" borderId="0" applyFont="0" applyFill="0" applyBorder="0" applyAlignment="0" applyProtection="0"/>
    <xf numFmtId="168" fontId="18" fillId="0" borderId="0" applyFont="0" applyFill="0" applyBorder="0" applyAlignment="0" applyProtection="0"/>
    <xf numFmtId="168" fontId="18" fillId="0" borderId="0" applyFont="0" applyFill="0" applyBorder="0" applyAlignment="0" applyProtection="0"/>
    <xf numFmtId="0" fontId="11" fillId="0" borderId="0"/>
    <xf numFmtId="0" fontId="18" fillId="0" borderId="0"/>
    <xf numFmtId="0" fontId="2" fillId="0" borderId="0"/>
    <xf numFmtId="0" fontId="11"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165" fontId="6" fillId="0" borderId="0" applyFont="0" applyFill="0" applyBorder="0" applyAlignment="0" applyProtection="0"/>
    <xf numFmtId="166" fontId="18"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11" fillId="0" borderId="0" applyFont="0" applyFill="0" applyBorder="0" applyAlignment="0" applyProtection="0"/>
    <xf numFmtId="164" fontId="11" fillId="0" borderId="0" applyFill="0" applyBorder="0" applyAlignment="0" applyProtection="0"/>
    <xf numFmtId="168" fontId="11" fillId="0" borderId="0" applyFill="0" applyBorder="0" applyAlignment="0" applyProtection="0"/>
    <xf numFmtId="0" fontId="39"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1" fillId="0" borderId="0" applyFill="0" applyBorder="0" applyAlignment="0" applyProtection="0"/>
    <xf numFmtId="0" fontId="1" fillId="0" borderId="0"/>
    <xf numFmtId="0" fontId="11" fillId="0" borderId="0"/>
    <xf numFmtId="0" fontId="18" fillId="0" borderId="0"/>
    <xf numFmtId="168" fontId="18" fillId="0" borderId="0" applyFont="0" applyFill="0" applyBorder="0" applyAlignment="0" applyProtection="0"/>
  </cellStyleXfs>
  <cellXfs count="566">
    <xf numFmtId="0" fontId="0" fillId="0" borderId="0" xfId="0"/>
    <xf numFmtId="0" fontId="8" fillId="0" borderId="0" xfId="0" applyFont="1"/>
    <xf numFmtId="0" fontId="8" fillId="0" borderId="0" xfId="0" applyFont="1" applyAlignment="1">
      <alignment horizontal="center"/>
    </xf>
    <xf numFmtId="0" fontId="10" fillId="0" borderId="0" xfId="0" applyFont="1"/>
    <xf numFmtId="10" fontId="8" fillId="0" borderId="0" xfId="0" applyNumberFormat="1" applyFont="1"/>
    <xf numFmtId="0" fontId="11" fillId="0" borderId="1" xfId="0" applyFont="1" applyBorder="1" applyAlignment="1">
      <alignment horizontal="center" vertical="center"/>
    </xf>
    <xf numFmtId="0" fontId="15" fillId="0" borderId="0" xfId="0" applyFont="1"/>
    <xf numFmtId="0" fontId="8" fillId="0" borderId="0" xfId="0" applyFont="1"/>
    <xf numFmtId="0" fontId="11" fillId="3" borderId="1"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6" fillId="6" borderId="0" xfId="0" applyFont="1" applyFill="1"/>
    <xf numFmtId="10" fontId="14" fillId="7" borderId="3" xfId="0" applyNumberFormat="1" applyFont="1" applyFill="1" applyBorder="1" applyAlignment="1" applyProtection="1">
      <alignment horizontal="center" vertical="top"/>
      <protection locked="0"/>
    </xf>
    <xf numFmtId="0" fontId="11" fillId="3" borderId="1" xfId="0" applyFont="1" applyFill="1" applyBorder="1" applyAlignment="1">
      <alignment horizontal="left" vertical="center"/>
    </xf>
    <xf numFmtId="0" fontId="6" fillId="0" borderId="1" xfId="0" applyFont="1" applyBorder="1" applyAlignment="1">
      <alignment horizontal="center"/>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6" fillId="3" borderId="0" xfId="0" applyFont="1" applyFill="1"/>
    <xf numFmtId="0" fontId="15" fillId="3" borderId="0" xfId="0" applyFont="1" applyFill="1"/>
    <xf numFmtId="0" fontId="8" fillId="3" borderId="0" xfId="0" applyFont="1" applyFill="1"/>
    <xf numFmtId="0" fontId="10" fillId="3" borderId="0" xfId="0" applyFont="1" applyFill="1"/>
    <xf numFmtId="4" fontId="20" fillId="3" borderId="21" xfId="1" applyNumberFormat="1" applyFont="1" applyFill="1" applyBorder="1" applyAlignment="1">
      <alignment horizontal="center" vertical="center" wrapText="1"/>
    </xf>
    <xf numFmtId="168" fontId="19" fillId="0" borderId="37" xfId="5" applyNumberFormat="1" applyFont="1" applyBorder="1" applyAlignment="1">
      <alignment vertical="center" wrapText="1"/>
    </xf>
    <xf numFmtId="0" fontId="20" fillId="0" borderId="39" xfId="0" applyFont="1" applyFill="1" applyBorder="1" applyAlignment="1">
      <alignment vertical="center" wrapText="1"/>
    </xf>
    <xf numFmtId="0" fontId="20" fillId="0" borderId="3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left" vertical="center" wrapText="1"/>
    </xf>
    <xf numFmtId="2" fontId="11" fillId="0" borderId="1" xfId="0" applyNumberFormat="1" applyFont="1" applyFill="1" applyBorder="1" applyAlignment="1">
      <alignment horizontal="center" vertical="center"/>
    </xf>
    <xf numFmtId="0" fontId="20" fillId="0" borderId="0" xfId="0" applyFont="1" applyFill="1" applyBorder="1" applyAlignment="1">
      <alignment vertical="center" wrapText="1"/>
    </xf>
    <xf numFmtId="4" fontId="20" fillId="3" borderId="47" xfId="1" applyNumberFormat="1" applyFont="1" applyFill="1" applyBorder="1" applyAlignment="1">
      <alignment horizontal="center" vertical="center" wrapText="1"/>
    </xf>
    <xf numFmtId="168" fontId="19" fillId="10" borderId="47" xfId="5" applyNumberFormat="1" applyFont="1" applyFill="1" applyBorder="1" applyAlignment="1">
      <alignment vertical="center" wrapText="1"/>
    </xf>
    <xf numFmtId="0" fontId="8" fillId="0" borderId="11" xfId="0" applyFont="1" applyBorder="1" applyAlignment="1">
      <alignment vertical="center"/>
    </xf>
    <xf numFmtId="0" fontId="21" fillId="3" borderId="35" xfId="0" applyFont="1" applyFill="1" applyBorder="1" applyAlignment="1">
      <alignment vertical="center"/>
    </xf>
    <xf numFmtId="0" fontId="0" fillId="0" borderId="0" xfId="0" applyFill="1"/>
    <xf numFmtId="2" fontId="21" fillId="0" borderId="0" xfId="0" applyNumberFormat="1" applyFont="1" applyFill="1" applyBorder="1" applyAlignment="1">
      <alignment horizontal="center"/>
    </xf>
    <xf numFmtId="4" fontId="21" fillId="0" borderId="0" xfId="1" applyNumberFormat="1" applyFont="1" applyFill="1" applyBorder="1" applyAlignment="1">
      <alignment horizontal="center"/>
    </xf>
    <xf numFmtId="4" fontId="20" fillId="0" borderId="0" xfId="0" applyNumberFormat="1" applyFont="1" applyFill="1" applyBorder="1"/>
    <xf numFmtId="10" fontId="15" fillId="0" borderId="1" xfId="2" applyNumberFormat="1" applyFont="1" applyFill="1" applyBorder="1" applyAlignment="1" applyProtection="1">
      <alignment horizontal="center" vertical="center"/>
      <protection locked="0"/>
    </xf>
    <xf numFmtId="4" fontId="20" fillId="3" borderId="36" xfId="1" applyNumberFormat="1" applyFont="1" applyFill="1" applyBorder="1" applyAlignment="1">
      <alignment horizontal="center" vertical="center" wrapText="1"/>
    </xf>
    <xf numFmtId="168" fontId="19" fillId="10" borderId="36" xfId="5" applyNumberFormat="1" applyFont="1" applyFill="1" applyBorder="1" applyAlignment="1">
      <alignment vertical="center" wrapText="1"/>
    </xf>
    <xf numFmtId="168" fontId="19" fillId="0" borderId="36" xfId="5" applyNumberFormat="1" applyFont="1" applyBorder="1" applyAlignment="1">
      <alignment vertical="center" wrapText="1"/>
    </xf>
    <xf numFmtId="4" fontId="20" fillId="3" borderId="39" xfId="1" applyNumberFormat="1" applyFont="1" applyFill="1" applyBorder="1" applyAlignment="1">
      <alignment horizontal="center" vertical="center" wrapText="1"/>
    </xf>
    <xf numFmtId="168" fontId="19" fillId="10" borderId="39" xfId="5" applyNumberFormat="1" applyFont="1" applyFill="1" applyBorder="1" applyAlignment="1">
      <alignment vertical="center" wrapText="1"/>
    </xf>
    <xf numFmtId="168" fontId="19" fillId="0" borderId="39" xfId="5" applyNumberFormat="1" applyFont="1" applyBorder="1" applyAlignment="1">
      <alignment vertical="center" wrapText="1"/>
    </xf>
    <xf numFmtId="168" fontId="19" fillId="0" borderId="40" xfId="5" applyNumberFormat="1" applyFont="1" applyBorder="1" applyAlignment="1">
      <alignment vertical="center" wrapText="1"/>
    </xf>
    <xf numFmtId="0" fontId="26" fillId="14" borderId="2" xfId="0" applyFont="1" applyFill="1" applyBorder="1" applyAlignment="1" applyProtection="1">
      <alignment vertical="center"/>
    </xf>
    <xf numFmtId="0" fontId="26" fillId="14" borderId="11" xfId="0" applyFont="1" applyFill="1" applyBorder="1" applyAlignment="1" applyProtection="1">
      <alignment vertical="center"/>
    </xf>
    <xf numFmtId="0" fontId="9" fillId="3" borderId="0" xfId="0" applyFont="1" applyFill="1"/>
    <xf numFmtId="0" fontId="13" fillId="3" borderId="0" xfId="3" applyFont="1" applyFill="1" applyBorder="1" applyAlignment="1">
      <alignment horizontal="center" vertical="center"/>
    </xf>
    <xf numFmtId="0" fontId="27" fillId="3" borderId="0" xfId="0" applyFont="1" applyFill="1" applyBorder="1" applyAlignment="1">
      <alignment horizontal="left" vertical="center"/>
    </xf>
    <xf numFmtId="0" fontId="27" fillId="3" borderId="0" xfId="0" applyFont="1" applyFill="1" applyBorder="1" applyAlignment="1">
      <alignment horizontal="center" vertical="center"/>
    </xf>
    <xf numFmtId="0" fontId="9" fillId="6" borderId="0" xfId="0" applyFont="1" applyFill="1"/>
    <xf numFmtId="0" fontId="28" fillId="5" borderId="2" xfId="0" applyFont="1" applyFill="1" applyBorder="1" applyAlignment="1" applyProtection="1">
      <alignment vertical="center"/>
      <protection locked="0"/>
    </xf>
    <xf numFmtId="0" fontId="28" fillId="5" borderId="11" xfId="0" applyFont="1" applyFill="1" applyBorder="1" applyAlignment="1" applyProtection="1">
      <alignment vertical="center"/>
      <protection locked="0"/>
    </xf>
    <xf numFmtId="0" fontId="26" fillId="14" borderId="3" xfId="0" applyFont="1" applyFill="1" applyBorder="1" applyAlignment="1">
      <alignment horizontal="center" vertical="center"/>
    </xf>
    <xf numFmtId="0" fontId="28" fillId="5" borderId="3" xfId="0" applyFont="1" applyFill="1" applyBorder="1" applyAlignment="1">
      <alignment horizontal="center" vertical="center"/>
    </xf>
    <xf numFmtId="0" fontId="8" fillId="0" borderId="0" xfId="0" quotePrefix="1" applyFont="1" applyBorder="1" applyAlignment="1"/>
    <xf numFmtId="0" fontId="8" fillId="0" borderId="9" xfId="0" quotePrefix="1" applyFont="1" applyBorder="1" applyAlignment="1"/>
    <xf numFmtId="0" fontId="8" fillId="0" borderId="0" xfId="0" applyFont="1" applyBorder="1"/>
    <xf numFmtId="0" fontId="20" fillId="0" borderId="0" xfId="0" applyFont="1" applyBorder="1" applyAlignment="1">
      <alignment horizontal="center"/>
    </xf>
    <xf numFmtId="0" fontId="11" fillId="0" borderId="2" xfId="0" applyFont="1" applyFill="1" applyBorder="1" applyAlignment="1">
      <alignment horizontal="left" vertical="center" wrapText="1"/>
    </xf>
    <xf numFmtId="168" fontId="24" fillId="0" borderId="23" xfId="5" applyNumberFormat="1" applyFont="1" applyFill="1" applyBorder="1" applyAlignment="1">
      <alignment vertical="center" wrapText="1"/>
    </xf>
    <xf numFmtId="0" fontId="9" fillId="15" borderId="11" xfId="0" applyFont="1" applyFill="1" applyBorder="1" applyAlignment="1" applyProtection="1">
      <alignment vertical="top"/>
      <protection locked="0"/>
    </xf>
    <xf numFmtId="0" fontId="0" fillId="0" borderId="46" xfId="0" applyBorder="1"/>
    <xf numFmtId="0" fontId="0" fillId="0" borderId="0" xfId="0" applyBorder="1"/>
    <xf numFmtId="0" fontId="0" fillId="0" borderId="48" xfId="0" applyBorder="1"/>
    <xf numFmtId="10" fontId="12" fillId="16" borderId="1" xfId="0" applyNumberFormat="1" applyFont="1" applyFill="1" applyBorder="1" applyAlignment="1" applyProtection="1">
      <alignment horizontal="center" vertical="top" wrapText="1"/>
    </xf>
    <xf numFmtId="7" fontId="11" fillId="0" borderId="65" xfId="1" quotePrefix="1" applyNumberFormat="1" applyFont="1" applyFill="1" applyBorder="1" applyAlignment="1" applyProtection="1">
      <alignment horizontal="center" vertical="center" wrapText="1"/>
    </xf>
    <xf numFmtId="10" fontId="11" fillId="0" borderId="66" xfId="0" applyNumberFormat="1" applyFont="1" applyFill="1" applyBorder="1" applyAlignment="1" applyProtection="1">
      <alignment horizontal="center" vertical="center" wrapText="1"/>
    </xf>
    <xf numFmtId="7" fontId="11" fillId="0" borderId="66" xfId="1" quotePrefix="1"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center" vertical="center" wrapText="1"/>
    </xf>
    <xf numFmtId="10" fontId="12" fillId="0" borderId="18" xfId="1" quotePrefix="1" applyNumberFormat="1" applyFont="1" applyFill="1" applyBorder="1" applyAlignment="1" applyProtection="1">
      <alignment horizontal="center" vertical="center" wrapText="1"/>
    </xf>
    <xf numFmtId="7" fontId="11" fillId="0" borderId="68" xfId="1" quotePrefix="1" applyNumberFormat="1" applyFont="1" applyFill="1" applyBorder="1" applyAlignment="1" applyProtection="1">
      <alignment horizontal="center" vertical="center" wrapText="1"/>
    </xf>
    <xf numFmtId="10" fontId="11" fillId="0" borderId="68" xfId="0" applyNumberFormat="1" applyFont="1" applyFill="1" applyBorder="1" applyAlignment="1" applyProtection="1">
      <alignment horizontal="center" vertical="center" wrapText="1"/>
    </xf>
    <xf numFmtId="7" fontId="11" fillId="0" borderId="67" xfId="1" quotePrefix="1" applyNumberFormat="1" applyFont="1" applyFill="1" applyBorder="1" applyAlignment="1" applyProtection="1">
      <alignment horizontal="center" vertical="center" wrapText="1"/>
    </xf>
    <xf numFmtId="10" fontId="11" fillId="3" borderId="68" xfId="0"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left" vertical="center" wrapText="1"/>
    </xf>
    <xf numFmtId="7" fontId="13" fillId="0" borderId="1" xfId="1" applyNumberFormat="1" applyFont="1" applyFill="1" applyBorder="1" applyAlignment="1" applyProtection="1">
      <alignment horizontal="center" vertical="center" wrapText="1"/>
    </xf>
    <xf numFmtId="10" fontId="12" fillId="0" borderId="1" xfId="1" quotePrefix="1" applyNumberFormat="1" applyFont="1" applyFill="1" applyBorder="1" applyAlignment="1" applyProtection="1">
      <alignment horizontal="center" vertical="center" wrapText="1"/>
    </xf>
    <xf numFmtId="7" fontId="13" fillId="0" borderId="1" xfId="1" quotePrefix="1" applyNumberFormat="1" applyFont="1" applyFill="1" applyBorder="1" applyAlignment="1" applyProtection="1">
      <alignment horizontal="center" vertical="center" wrapText="1"/>
    </xf>
    <xf numFmtId="166" fontId="13" fillId="0" borderId="1" xfId="0" applyNumberFormat="1" applyFont="1" applyFill="1" applyBorder="1" applyAlignment="1" applyProtection="1">
      <alignment horizontal="center" vertical="center" wrapText="1"/>
    </xf>
    <xf numFmtId="7" fontId="30" fillId="0" borderId="70" xfId="1" quotePrefix="1" applyNumberFormat="1" applyFont="1" applyFill="1" applyBorder="1" applyAlignment="1" applyProtection="1">
      <alignment horizontal="center" vertical="center" wrapText="1"/>
    </xf>
    <xf numFmtId="10" fontId="11" fillId="0" borderId="70" xfId="1" quotePrefix="1" applyNumberFormat="1" applyFont="1" applyFill="1" applyBorder="1" applyAlignment="1" applyProtection="1">
      <alignment horizontal="center" vertical="center" wrapText="1"/>
    </xf>
    <xf numFmtId="166" fontId="28" fillId="0" borderId="70" xfId="0" quotePrefix="1" applyNumberFormat="1" applyFont="1" applyFill="1" applyBorder="1" applyAlignment="1" applyProtection="1">
      <alignment horizontal="center" vertical="center" wrapText="1"/>
    </xf>
    <xf numFmtId="10" fontId="27" fillId="0" borderId="71" xfId="1" applyNumberFormat="1" applyFont="1" applyFill="1" applyBorder="1" applyAlignment="1" applyProtection="1">
      <alignment horizontal="center" vertical="center" wrapText="1"/>
    </xf>
    <xf numFmtId="0" fontId="33" fillId="0" borderId="0" xfId="0" applyFont="1" applyAlignment="1"/>
    <xf numFmtId="49" fontId="0" fillId="0" borderId="0" xfId="0" applyNumberFormat="1"/>
    <xf numFmtId="0" fontId="34" fillId="0" borderId="0" xfId="0" applyFont="1" applyBorder="1" applyAlignment="1">
      <alignment horizontal="center"/>
    </xf>
    <xf numFmtId="0" fontId="0" fillId="0" borderId="0" xfId="0" applyBorder="1" applyAlignment="1">
      <alignment vertical="center"/>
    </xf>
    <xf numFmtId="0" fontId="11" fillId="0" borderId="78" xfId="0" applyFont="1" applyBorder="1" applyAlignment="1">
      <alignment vertical="center"/>
    </xf>
    <xf numFmtId="0" fontId="12" fillId="0" borderId="10" xfId="0" applyFont="1" applyBorder="1" applyAlignment="1">
      <alignment horizontal="center" vertical="center"/>
    </xf>
    <xf numFmtId="0" fontId="12" fillId="0" borderId="4" xfId="9" applyFont="1" applyBorder="1" applyProtection="1"/>
    <xf numFmtId="0" fontId="11" fillId="0" borderId="0" xfId="0" applyFont="1" applyBorder="1" applyAlignment="1">
      <alignment vertical="center"/>
    </xf>
    <xf numFmtId="0" fontId="12" fillId="0" borderId="12" xfId="0" applyFont="1" applyBorder="1" applyAlignment="1">
      <alignment horizontal="center" vertical="center"/>
    </xf>
    <xf numFmtId="0" fontId="11" fillId="0" borderId="0" xfId="9" applyFont="1" applyBorder="1" applyProtection="1"/>
    <xf numFmtId="10" fontId="11" fillId="3" borderId="0" xfId="10" applyNumberFormat="1" applyFont="1" applyFill="1" applyBorder="1" applyAlignment="1" applyProtection="1">
      <alignment horizontal="center"/>
      <protection locked="0" hidden="1"/>
    </xf>
    <xf numFmtId="0" fontId="12" fillId="0" borderId="1" xfId="0" applyFont="1" applyBorder="1" applyAlignment="1">
      <alignment horizontal="center" vertical="center"/>
    </xf>
    <xf numFmtId="0" fontId="32" fillId="0" borderId="1" xfId="9" applyFont="1" applyBorder="1" applyProtection="1"/>
    <xf numFmtId="10" fontId="12" fillId="3" borderId="1" xfId="10" applyNumberFormat="1" applyFont="1" applyFill="1" applyBorder="1" applyAlignment="1" applyProtection="1">
      <alignment horizontal="center"/>
      <protection locked="0" hidden="1"/>
    </xf>
    <xf numFmtId="0" fontId="3" fillId="0" borderId="0" xfId="9" applyFont="1" applyBorder="1" applyProtection="1"/>
    <xf numFmtId="0" fontId="12" fillId="0" borderId="1" xfId="9" applyFont="1" applyBorder="1" applyProtection="1"/>
    <xf numFmtId="0" fontId="12" fillId="3" borderId="1" xfId="9" applyFont="1" applyFill="1" applyBorder="1" applyProtection="1"/>
    <xf numFmtId="0" fontId="32" fillId="0" borderId="2" xfId="9" applyFont="1" applyBorder="1" applyProtection="1"/>
    <xf numFmtId="10" fontId="11" fillId="3" borderId="3" xfId="10" applyNumberFormat="1" applyFont="1" applyFill="1" applyBorder="1" applyAlignment="1" applyProtection="1">
      <alignment horizontal="center"/>
      <protection locked="0" hidden="1"/>
    </xf>
    <xf numFmtId="0" fontId="0" fillId="0" borderId="12" xfId="0" applyBorder="1" applyAlignment="1">
      <alignment vertical="center"/>
    </xf>
    <xf numFmtId="0" fontId="11" fillId="3" borderId="1" xfId="9" applyFont="1" applyFill="1" applyBorder="1" applyProtection="1"/>
    <xf numFmtId="10" fontId="11" fillId="3" borderId="1" xfId="10" applyNumberFormat="1" applyFont="1" applyFill="1" applyBorder="1" applyAlignment="1" applyProtection="1">
      <alignment horizontal="center"/>
      <protection locked="0" hidden="1"/>
    </xf>
    <xf numFmtId="0" fontId="0" fillId="0" borderId="12" xfId="0" applyBorder="1" applyAlignment="1">
      <alignment horizontal="center" vertical="center"/>
    </xf>
    <xf numFmtId="0" fontId="0" fillId="0" borderId="8" xfId="0" applyBorder="1" applyAlignment="1">
      <alignment horizontal="center" vertical="center"/>
    </xf>
    <xf numFmtId="0" fontId="11" fillId="3" borderId="0" xfId="9" applyFont="1" applyFill="1" applyBorder="1" applyProtection="1"/>
    <xf numFmtId="0" fontId="25" fillId="18" borderId="0" xfId="9" applyFont="1" applyFill="1" applyBorder="1" applyProtection="1"/>
    <xf numFmtId="10" fontId="25" fillId="18" borderId="0" xfId="10" applyNumberFormat="1" applyFont="1" applyFill="1" applyBorder="1" applyAlignment="1" applyProtection="1">
      <alignment horizontal="center"/>
    </xf>
    <xf numFmtId="0" fontId="3" fillId="0" borderId="0" xfId="9" applyFont="1" applyProtection="1"/>
    <xf numFmtId="0" fontId="11" fillId="0" borderId="0" xfId="9" applyFont="1" applyProtection="1"/>
    <xf numFmtId="0" fontId="11" fillId="0" borderId="0" xfId="9" applyFont="1" applyAlignment="1" applyProtection="1">
      <alignment horizontal="center"/>
    </xf>
    <xf numFmtId="0" fontId="11" fillId="0" borderId="9" xfId="9" applyFont="1" applyBorder="1" applyAlignment="1" applyProtection="1">
      <alignment horizontal="center"/>
    </xf>
    <xf numFmtId="0" fontId="11" fillId="0" borderId="0" xfId="9" applyFont="1" applyAlignment="1" applyProtection="1">
      <alignment horizontal="left" vertical="center"/>
    </xf>
    <xf numFmtId="0" fontId="11" fillId="0" borderId="0" xfId="9" applyFont="1" applyAlignment="1" applyProtection="1">
      <alignment horizontal="center" vertical="center"/>
    </xf>
    <xf numFmtId="0" fontId="9" fillId="7" borderId="2" xfId="0" applyFont="1" applyFill="1" applyBorder="1" applyAlignment="1" applyProtection="1">
      <alignment vertical="top"/>
      <protection locked="0"/>
    </xf>
    <xf numFmtId="0" fontId="9" fillId="7" borderId="11" xfId="0" applyFont="1" applyFill="1" applyBorder="1" applyAlignment="1" applyProtection="1">
      <alignment vertical="top"/>
      <protection locked="0"/>
    </xf>
    <xf numFmtId="10" fontId="15" fillId="0" borderId="1" xfId="72" applyNumberFormat="1" applyFont="1" applyFill="1" applyBorder="1" applyAlignment="1" applyProtection="1">
      <alignment horizontal="center" vertical="center"/>
      <protection locked="0"/>
    </xf>
    <xf numFmtId="10" fontId="8" fillId="0" borderId="11" xfId="0" applyNumberFormat="1" applyFont="1" applyBorder="1" applyAlignment="1">
      <alignment vertical="center"/>
    </xf>
    <xf numFmtId="10" fontId="26" fillId="14" borderId="11" xfId="0" applyNumberFormat="1" applyFont="1" applyFill="1" applyBorder="1" applyAlignment="1" applyProtection="1">
      <alignment vertical="center"/>
    </xf>
    <xf numFmtId="10" fontId="28" fillId="5" borderId="11" xfId="0" applyNumberFormat="1" applyFont="1" applyFill="1" applyBorder="1" applyAlignment="1" applyProtection="1">
      <alignment vertical="center"/>
      <protection locked="0"/>
    </xf>
    <xf numFmtId="0" fontId="8" fillId="0" borderId="0" xfId="0" applyFont="1" applyBorder="1" applyAlignment="1">
      <alignment horizontal="center"/>
    </xf>
    <xf numFmtId="170" fontId="11" fillId="0" borderId="1" xfId="1" applyNumberFormat="1" applyFont="1" applyBorder="1" applyAlignment="1">
      <alignment horizontal="right" vertical="center"/>
    </xf>
    <xf numFmtId="170" fontId="11" fillId="0" borderId="1" xfId="1" applyNumberFormat="1" applyFont="1" applyFill="1" applyBorder="1" applyAlignment="1" applyProtection="1">
      <alignment horizontal="right" vertical="center"/>
    </xf>
    <xf numFmtId="170" fontId="11" fillId="0" borderId="1" xfId="1" applyNumberFormat="1" applyFont="1" applyFill="1" applyBorder="1" applyAlignment="1">
      <alignment horizontal="right" vertical="center"/>
    </xf>
    <xf numFmtId="10" fontId="15" fillId="0" borderId="1" xfId="1" applyNumberFormat="1" applyFont="1" applyFill="1" applyBorder="1" applyAlignment="1" applyProtection="1">
      <alignment horizontal="center" vertical="center"/>
      <protection locked="0"/>
    </xf>
    <xf numFmtId="170" fontId="8" fillId="0" borderId="0" xfId="1" quotePrefix="1" applyNumberFormat="1" applyFont="1" applyBorder="1" applyAlignment="1"/>
    <xf numFmtId="170" fontId="8" fillId="0" borderId="9" xfId="1" quotePrefix="1" applyNumberFormat="1" applyFont="1" applyBorder="1" applyAlignment="1"/>
    <xf numFmtId="170" fontId="9" fillId="7" borderId="11" xfId="1" applyNumberFormat="1" applyFont="1" applyFill="1" applyBorder="1" applyAlignment="1" applyProtection="1">
      <alignment vertical="top"/>
      <protection locked="0"/>
    </xf>
    <xf numFmtId="170" fontId="8" fillId="0" borderId="11" xfId="1" applyNumberFormat="1" applyFont="1" applyBorder="1" applyAlignment="1">
      <alignment vertical="center"/>
    </xf>
    <xf numFmtId="170" fontId="26" fillId="14" borderId="3" xfId="1" applyNumberFormat="1" applyFont="1" applyFill="1" applyBorder="1" applyAlignment="1" applyProtection="1">
      <alignment vertical="center"/>
    </xf>
    <xf numFmtId="170" fontId="28" fillId="5" borderId="3" xfId="1" applyNumberFormat="1" applyFont="1" applyFill="1" applyBorder="1" applyAlignment="1" applyProtection="1">
      <alignment vertical="center"/>
      <protection locked="0"/>
    </xf>
    <xf numFmtId="170" fontId="8" fillId="0" borderId="0" xfId="1" applyNumberFormat="1" applyFont="1"/>
    <xf numFmtId="170" fontId="9" fillId="7" borderId="3" xfId="1" applyNumberFormat="1" applyFont="1" applyFill="1" applyBorder="1" applyAlignment="1" applyProtection="1">
      <alignment vertical="top"/>
      <protection locked="0"/>
    </xf>
    <xf numFmtId="170" fontId="9" fillId="7" borderId="2" xfId="1" applyNumberFormat="1" applyFont="1" applyFill="1" applyBorder="1" applyAlignment="1" applyProtection="1">
      <alignment horizontal="right" vertical="top"/>
      <protection locked="0"/>
    </xf>
    <xf numFmtId="170" fontId="26" fillId="14" borderId="11" xfId="1" applyNumberFormat="1" applyFont="1" applyFill="1" applyBorder="1" applyAlignment="1" applyProtection="1">
      <alignment vertical="center"/>
    </xf>
    <xf numFmtId="170" fontId="28" fillId="5" borderId="11" xfId="1" applyNumberFormat="1" applyFont="1" applyFill="1" applyBorder="1" applyAlignment="1" applyProtection="1">
      <alignment vertical="center"/>
      <protection locked="0"/>
    </xf>
    <xf numFmtId="170" fontId="11" fillId="0" borderId="0" xfId="1" applyNumberFormat="1" applyFont="1"/>
    <xf numFmtId="7" fontId="11" fillId="5" borderId="67" xfId="1" quotePrefix="1" applyNumberFormat="1" applyFont="1" applyFill="1" applyBorder="1" applyAlignment="1" applyProtection="1">
      <alignment horizontal="center" vertical="center" wrapText="1"/>
    </xf>
    <xf numFmtId="10" fontId="11" fillId="5" borderId="68" xfId="0" applyNumberFormat="1" applyFont="1" applyFill="1" applyBorder="1" applyAlignment="1" applyProtection="1">
      <alignment horizontal="center" vertical="center" wrapText="1"/>
    </xf>
    <xf numFmtId="7" fontId="11" fillId="5" borderId="68" xfId="1" quotePrefix="1" applyNumberFormat="1" applyFont="1" applyFill="1" applyBorder="1" applyAlignment="1" applyProtection="1">
      <alignment horizontal="center" vertical="center" wrapText="1"/>
    </xf>
    <xf numFmtId="7" fontId="11" fillId="3" borderId="67" xfId="1" quotePrefix="1" applyNumberFormat="1" applyFont="1" applyFill="1" applyBorder="1" applyAlignment="1" applyProtection="1">
      <alignment horizontal="center" vertical="center" wrapText="1"/>
    </xf>
    <xf numFmtId="10" fontId="36" fillId="3" borderId="1" xfId="10" applyNumberFormat="1" applyFont="1" applyFill="1" applyBorder="1" applyAlignment="1" applyProtection="1">
      <alignment horizontal="center"/>
      <protection locked="0" hidden="1"/>
    </xf>
    <xf numFmtId="170" fontId="8" fillId="0" borderId="0" xfId="1" applyNumberFormat="1" applyFont="1" applyAlignment="1">
      <alignment horizontal="center"/>
    </xf>
    <xf numFmtId="170" fontId="8" fillId="0" borderId="9" xfId="1" applyNumberFormat="1" applyFont="1" applyBorder="1"/>
    <xf numFmtId="10" fontId="8" fillId="0" borderId="9" xfId="0" applyNumberFormat="1" applyFont="1" applyBorder="1"/>
    <xf numFmtId="168" fontId="19" fillId="0" borderId="36" xfId="5" applyNumberFormat="1" applyFont="1" applyBorder="1" applyAlignment="1">
      <alignment vertical="center"/>
    </xf>
    <xf numFmtId="0" fontId="27" fillId="0" borderId="0" xfId="12" applyNumberFormat="1" applyFont="1" applyBorder="1" applyAlignment="1">
      <alignment horizontal="left" vertical="center"/>
    </xf>
    <xf numFmtId="170" fontId="8" fillId="0" borderId="0" xfId="1" applyNumberFormat="1" applyFont="1" applyBorder="1"/>
    <xf numFmtId="10" fontId="8" fillId="0" borderId="0" xfId="0" applyNumberFormat="1" applyFont="1" applyBorder="1"/>
    <xf numFmtId="170" fontId="6" fillId="0" borderId="0" xfId="1" applyNumberFormat="1" applyFont="1" applyBorder="1" applyAlignment="1">
      <alignment horizontal="center"/>
    </xf>
    <xf numFmtId="0" fontId="27" fillId="3" borderId="0" xfId="12" applyNumberFormat="1" applyFont="1" applyFill="1" applyBorder="1" applyAlignment="1">
      <alignment horizontal="left" vertical="center"/>
    </xf>
    <xf numFmtId="0" fontId="37" fillId="0" borderId="0" xfId="0" applyFont="1"/>
    <xf numFmtId="170" fontId="28" fillId="19" borderId="3" xfId="1" applyNumberFormat="1" applyFont="1" applyFill="1" applyBorder="1" applyAlignment="1" applyProtection="1">
      <alignment vertical="center"/>
      <protection locked="0"/>
    </xf>
    <xf numFmtId="170" fontId="8" fillId="0" borderId="44" xfId="1" quotePrefix="1" applyNumberFormat="1" applyFont="1" applyBorder="1" applyAlignment="1"/>
    <xf numFmtId="170" fontId="13" fillId="7" borderId="2" xfId="1" applyNumberFormat="1" applyFont="1" applyFill="1" applyBorder="1" applyAlignment="1" applyProtection="1">
      <alignment vertical="top"/>
      <protection locked="0"/>
    </xf>
    <xf numFmtId="49" fontId="11" fillId="3" borderId="1" xfId="3" applyNumberFormat="1" applyFont="1" applyFill="1" applyBorder="1" applyAlignment="1">
      <alignment horizontal="center" vertical="center" wrapText="1"/>
    </xf>
    <xf numFmtId="170" fontId="30" fillId="3" borderId="0" xfId="1" applyNumberFormat="1" applyFont="1" applyFill="1" applyBorder="1" applyAlignment="1">
      <alignment vertical="center"/>
    </xf>
    <xf numFmtId="0" fontId="8" fillId="0" borderId="46" xfId="0" quotePrefix="1" applyFont="1" applyBorder="1" applyAlignment="1"/>
    <xf numFmtId="10" fontId="30" fillId="3" borderId="0" xfId="51" applyNumberFormat="1" applyFont="1" applyFill="1" applyBorder="1" applyAlignment="1">
      <alignment vertical="center"/>
    </xf>
    <xf numFmtId="170" fontId="30" fillId="3" borderId="44" xfId="1" applyNumberFormat="1" applyFont="1" applyFill="1" applyBorder="1" applyAlignment="1">
      <alignment horizontal="left" vertical="center"/>
    </xf>
    <xf numFmtId="0" fontId="8" fillId="0" borderId="44" xfId="0" quotePrefix="1" applyFont="1" applyBorder="1" applyAlignment="1"/>
    <xf numFmtId="0" fontId="8" fillId="0" borderId="82" xfId="0" quotePrefix="1" applyFont="1" applyBorder="1" applyAlignment="1"/>
    <xf numFmtId="170" fontId="8" fillId="3" borderId="0" xfId="1" quotePrefix="1" applyNumberFormat="1" applyFont="1" applyFill="1" applyBorder="1" applyAlignment="1"/>
    <xf numFmtId="49" fontId="11" fillId="0" borderId="1" xfId="3" applyNumberFormat="1" applyFont="1" applyFill="1" applyBorder="1" applyAlignment="1">
      <alignment horizontal="justify" vertical="center" wrapText="1"/>
    </xf>
    <xf numFmtId="0" fontId="9" fillId="7" borderId="81" xfId="0" applyFont="1" applyFill="1" applyBorder="1" applyAlignment="1" applyProtection="1">
      <alignment vertical="top"/>
      <protection locked="0"/>
    </xf>
    <xf numFmtId="0" fontId="8" fillId="0" borderId="81" xfId="0" applyFont="1" applyBorder="1" applyAlignment="1">
      <alignment vertical="center"/>
    </xf>
    <xf numFmtId="0" fontId="8" fillId="0" borderId="57" xfId="0" quotePrefix="1" applyFont="1" applyBorder="1" applyAlignment="1"/>
    <xf numFmtId="0" fontId="11" fillId="0" borderId="1" xfId="8151" applyFont="1" applyBorder="1" applyAlignment="1">
      <alignment horizontal="center" vertical="center"/>
    </xf>
    <xf numFmtId="170" fontId="8" fillId="3" borderId="44" xfId="1" quotePrefix="1" applyNumberFormat="1" applyFont="1" applyFill="1" applyBorder="1" applyAlignment="1"/>
    <xf numFmtId="0" fontId="12" fillId="3" borderId="0" xfId="3" applyFont="1" applyFill="1" applyBorder="1" applyAlignment="1">
      <alignment horizontal="center" vertical="center"/>
    </xf>
    <xf numFmtId="170" fontId="11" fillId="3" borderId="1" xfId="1" applyNumberFormat="1" applyFont="1" applyFill="1" applyBorder="1" applyAlignment="1" applyProtection="1">
      <alignment horizontal="right" vertical="center"/>
    </xf>
    <xf numFmtId="0" fontId="0" fillId="0" borderId="0" xfId="0"/>
    <xf numFmtId="0" fontId="20" fillId="0" borderId="20" xfId="0" applyFont="1" applyFill="1" applyBorder="1" applyAlignment="1">
      <alignment horizontal="center" vertical="center"/>
    </xf>
    <xf numFmtId="168" fontId="21" fillId="12" borderId="27" xfId="0" applyNumberFormat="1" applyFont="1" applyFill="1" applyBorder="1" applyAlignment="1">
      <alignment horizontal="center" vertical="center"/>
    </xf>
    <xf numFmtId="168" fontId="20" fillId="12" borderId="28" xfId="0" applyNumberFormat="1" applyFont="1" applyFill="1" applyBorder="1" applyAlignment="1">
      <alignment vertical="center"/>
    </xf>
    <xf numFmtId="0" fontId="20" fillId="0" borderId="20" xfId="0" applyFont="1" applyFill="1" applyBorder="1" applyAlignment="1">
      <alignment vertical="center" wrapText="1"/>
    </xf>
    <xf numFmtId="2" fontId="21" fillId="12" borderId="27" xfId="0" applyNumberFormat="1" applyFont="1" applyFill="1" applyBorder="1" applyAlignment="1">
      <alignment horizontal="center"/>
    </xf>
    <xf numFmtId="4" fontId="20" fillId="12" borderId="28" xfId="0" applyNumberFormat="1" applyFont="1" applyFill="1" applyBorder="1"/>
    <xf numFmtId="0" fontId="20" fillId="0" borderId="20" xfId="0" applyFont="1" applyFill="1" applyBorder="1" applyAlignment="1">
      <alignment horizontal="center" vertical="center" wrapText="1"/>
    </xf>
    <xf numFmtId="0" fontId="21" fillId="0" borderId="0" xfId="0" applyFont="1" applyBorder="1" applyAlignment="1">
      <alignment horizontal="center"/>
    </xf>
    <xf numFmtId="168" fontId="20" fillId="9" borderId="1" xfId="1" applyNumberFormat="1" applyFont="1" applyFill="1" applyBorder="1" applyAlignment="1">
      <alignment horizontal="center" vertical="center"/>
    </xf>
    <xf numFmtId="168" fontId="21" fillId="11" borderId="27" xfId="1" applyNumberFormat="1" applyFont="1" applyFill="1" applyBorder="1" applyAlignment="1">
      <alignment horizontal="center" vertical="center"/>
    </xf>
    <xf numFmtId="4" fontId="21" fillId="11" borderId="27" xfId="1" applyNumberFormat="1" applyFont="1" applyFill="1" applyBorder="1" applyAlignment="1">
      <alignment horizontal="center"/>
    </xf>
    <xf numFmtId="168" fontId="19" fillId="10" borderId="22" xfId="5" applyNumberFormat="1" applyFont="1" applyFill="1" applyBorder="1" applyAlignment="1">
      <alignment vertical="center" wrapText="1"/>
    </xf>
    <xf numFmtId="168" fontId="19" fillId="0" borderId="23" xfId="5" applyNumberFormat="1" applyFont="1" applyBorder="1" applyAlignment="1">
      <alignment vertical="center" wrapText="1"/>
    </xf>
    <xf numFmtId="168" fontId="19" fillId="10" borderId="36" xfId="5" applyNumberFormat="1" applyFont="1" applyFill="1" applyBorder="1" applyAlignment="1">
      <alignment vertical="center"/>
    </xf>
    <xf numFmtId="0" fontId="20" fillId="0" borderId="39" xfId="18" applyFont="1" applyFill="1" applyBorder="1" applyAlignment="1">
      <alignment vertical="center" wrapText="1"/>
    </xf>
    <xf numFmtId="0" fontId="20" fillId="0" borderId="39" xfId="18" applyFont="1" applyFill="1" applyBorder="1" applyAlignment="1">
      <alignment horizontal="center" vertical="center" wrapText="1"/>
    </xf>
    <xf numFmtId="43" fontId="0" fillId="0" borderId="46" xfId="0" applyNumberFormat="1" applyFill="1" applyBorder="1"/>
    <xf numFmtId="0" fontId="9" fillId="3" borderId="0" xfId="0" applyFont="1" applyFill="1" applyBorder="1"/>
    <xf numFmtId="0" fontId="15" fillId="3" borderId="0" xfId="0" applyFont="1" applyFill="1" applyBorder="1"/>
    <xf numFmtId="0" fontId="6" fillId="3" borderId="0" xfId="0" applyFont="1" applyFill="1" applyBorder="1"/>
    <xf numFmtId="0" fontId="8" fillId="3" borderId="0" xfId="0" applyFont="1" applyFill="1" applyBorder="1"/>
    <xf numFmtId="0" fontId="12" fillId="2" borderId="1" xfId="3" applyFont="1" applyFill="1" applyBorder="1" applyAlignment="1">
      <alignment horizontal="center" vertical="center"/>
    </xf>
    <xf numFmtId="0" fontId="8" fillId="0" borderId="1" xfId="0" applyFont="1" applyBorder="1"/>
    <xf numFmtId="170" fontId="20" fillId="10" borderId="39" xfId="1" applyNumberFormat="1" applyFont="1" applyFill="1" applyBorder="1" applyAlignment="1">
      <alignment vertical="center" wrapText="1"/>
    </xf>
    <xf numFmtId="170" fontId="20" fillId="0" borderId="39" xfId="1" applyNumberFormat="1" applyFont="1" applyFill="1" applyBorder="1" applyAlignment="1">
      <alignment vertical="center" wrapText="1"/>
    </xf>
    <xf numFmtId="0" fontId="11" fillId="3" borderId="1" xfId="0" applyFont="1" applyFill="1" applyBorder="1" applyAlignment="1">
      <alignment horizontal="left" vertical="center" wrapText="1"/>
    </xf>
    <xf numFmtId="0" fontId="21" fillId="0" borderId="0" xfId="0" applyFont="1" applyFill="1" applyBorder="1" applyAlignment="1">
      <alignment horizontal="center"/>
    </xf>
    <xf numFmtId="168" fontId="24" fillId="10" borderId="22" xfId="5" applyNumberFormat="1" applyFont="1" applyFill="1" applyBorder="1" applyAlignment="1">
      <alignment vertical="center"/>
    </xf>
    <xf numFmtId="168" fontId="24" fillId="0" borderId="23" xfId="5" applyNumberFormat="1" applyFont="1" applyFill="1" applyBorder="1" applyAlignment="1">
      <alignment vertical="center"/>
    </xf>
    <xf numFmtId="43" fontId="20" fillId="0" borderId="62" xfId="0" applyNumberFormat="1" applyFont="1" applyFill="1" applyBorder="1" applyAlignment="1">
      <alignment horizontal="center" vertical="center"/>
    </xf>
    <xf numFmtId="170" fontId="8" fillId="3" borderId="58" xfId="0" quotePrefix="1" applyNumberFormat="1" applyFont="1" applyFill="1" applyBorder="1" applyAlignment="1"/>
    <xf numFmtId="170" fontId="8" fillId="3" borderId="48" xfId="0" quotePrefix="1" applyNumberFormat="1" applyFont="1" applyFill="1" applyBorder="1" applyAlignment="1"/>
    <xf numFmtId="170" fontId="8" fillId="0" borderId="48" xfId="0" quotePrefix="1" applyNumberFormat="1" applyFont="1" applyBorder="1" applyAlignment="1"/>
    <xf numFmtId="170" fontId="8" fillId="0" borderId="63" xfId="0" quotePrefix="1" applyNumberFormat="1" applyFont="1" applyBorder="1" applyAlignment="1"/>
    <xf numFmtId="170" fontId="9" fillId="7" borderId="24" xfId="0" applyNumberFormat="1" applyFont="1" applyFill="1" applyBorder="1" applyAlignment="1" applyProtection="1">
      <alignment vertical="top"/>
      <protection locked="0"/>
    </xf>
    <xf numFmtId="170" fontId="7" fillId="0" borderId="0" xfId="1" applyNumberFormat="1" applyFont="1" applyFill="1"/>
    <xf numFmtId="170" fontId="6" fillId="0" borderId="0" xfId="1" applyNumberFormat="1" applyFont="1" applyFill="1"/>
    <xf numFmtId="49" fontId="21" fillId="9" borderId="14" xfId="0" applyNumberFormat="1" applyFont="1" applyFill="1" applyBorder="1" applyAlignment="1">
      <alignment horizontal="center" vertical="center"/>
    </xf>
    <xf numFmtId="49" fontId="20" fillId="0" borderId="0" xfId="0" applyNumberFormat="1" applyFont="1" applyBorder="1" applyAlignment="1">
      <alignment horizontal="center"/>
    </xf>
    <xf numFmtId="49" fontId="20" fillId="0" borderId="39" xfId="18" applyNumberFormat="1" applyFont="1" applyFill="1" applyBorder="1" applyAlignment="1">
      <alignment horizontal="center" vertical="center" wrapText="1"/>
    </xf>
    <xf numFmtId="49" fontId="21" fillId="0" borderId="0" xfId="0" applyNumberFormat="1" applyFont="1" applyBorder="1" applyAlignment="1">
      <alignment horizontal="center"/>
    </xf>
    <xf numFmtId="49" fontId="20" fillId="0" borderId="30" xfId="0" applyNumberFormat="1" applyFont="1" applyBorder="1" applyAlignment="1">
      <alignment horizontal="center" vertical="center" wrapText="1"/>
    </xf>
    <xf numFmtId="49" fontId="20" fillId="0" borderId="19" xfId="0" applyNumberFormat="1" applyFont="1" applyBorder="1" applyAlignment="1">
      <alignment horizontal="center" vertical="center" wrapText="1"/>
    </xf>
    <xf numFmtId="49" fontId="20" fillId="0" borderId="38" xfId="0" applyNumberFormat="1" applyFont="1" applyBorder="1" applyAlignment="1">
      <alignment horizontal="center" vertical="center" wrapText="1"/>
    </xf>
    <xf numFmtId="49" fontId="11" fillId="0" borderId="1" xfId="3" applyNumberFormat="1" applyFont="1" applyFill="1" applyBorder="1" applyAlignment="1">
      <alignment horizontal="center" vertical="center" wrapText="1"/>
    </xf>
    <xf numFmtId="0" fontId="11" fillId="0" borderId="1" xfId="0" applyFont="1" applyFill="1" applyBorder="1" applyAlignment="1">
      <alignment horizontal="left" vertical="center"/>
    </xf>
    <xf numFmtId="0" fontId="37" fillId="0" borderId="57" xfId="0" applyFont="1" applyBorder="1" applyAlignment="1"/>
    <xf numFmtId="0" fontId="37" fillId="0" borderId="44" xfId="0" applyFont="1" applyBorder="1" applyAlignment="1"/>
    <xf numFmtId="0" fontId="37" fillId="0" borderId="58" xfId="0" applyFont="1" applyBorder="1" applyAlignment="1"/>
    <xf numFmtId="0" fontId="37" fillId="0" borderId="46" xfId="0" applyFont="1" applyBorder="1" applyAlignment="1"/>
    <xf numFmtId="0" fontId="37" fillId="0" borderId="0" xfId="0" applyFont="1" applyBorder="1" applyAlignment="1"/>
    <xf numFmtId="0" fontId="37" fillId="0" borderId="48" xfId="0" applyFont="1" applyBorder="1" applyAlignment="1"/>
    <xf numFmtId="0" fontId="37" fillId="0" borderId="59" xfId="0" applyFont="1" applyBorder="1" applyAlignment="1"/>
    <xf numFmtId="0" fontId="37" fillId="0" borderId="45" xfId="0" applyFont="1" applyBorder="1" applyAlignment="1"/>
    <xf numFmtId="0" fontId="37" fillId="0" borderId="60" xfId="0" applyFont="1" applyBorder="1" applyAlignment="1"/>
    <xf numFmtId="170" fontId="30" fillId="3" borderId="44" xfId="1" applyNumberFormat="1" applyFont="1" applyFill="1" applyBorder="1" applyAlignment="1">
      <alignment vertical="center"/>
    </xf>
    <xf numFmtId="0" fontId="12" fillId="20" borderId="0" xfId="3" applyFont="1" applyFill="1" applyBorder="1" applyAlignment="1">
      <alignment horizontal="center" vertical="center"/>
    </xf>
    <xf numFmtId="0" fontId="11" fillId="20" borderId="0" xfId="0" applyFont="1" applyFill="1" applyBorder="1" applyAlignment="1">
      <alignment horizontal="left" vertical="center"/>
    </xf>
    <xf numFmtId="0" fontId="11" fillId="20" borderId="0" xfId="0" applyFont="1" applyFill="1" applyBorder="1" applyAlignment="1">
      <alignment horizontal="center" vertical="center"/>
    </xf>
    <xf numFmtId="0" fontId="6" fillId="20" borderId="0" xfId="0" applyFont="1" applyFill="1"/>
    <xf numFmtId="2" fontId="11" fillId="0" borderId="1" xfId="0" applyNumberFormat="1" applyFont="1" applyFill="1" applyBorder="1" applyAlignment="1">
      <alignment horizontal="center" vertical="center" wrapText="1"/>
    </xf>
    <xf numFmtId="0" fontId="8" fillId="0" borderId="44" xfId="0" quotePrefix="1" applyFont="1" applyBorder="1" applyAlignment="1">
      <alignment horizontal="center"/>
    </xf>
    <xf numFmtId="0" fontId="8" fillId="0" borderId="0" xfId="0" quotePrefix="1" applyFont="1" applyBorder="1" applyAlignment="1">
      <alignment horizontal="center"/>
    </xf>
    <xf numFmtId="0" fontId="8" fillId="0" borderId="9" xfId="0" quotePrefix="1" applyFont="1" applyBorder="1" applyAlignment="1">
      <alignment horizontal="center"/>
    </xf>
    <xf numFmtId="0" fontId="9" fillId="7" borderId="11" xfId="0" applyFont="1" applyFill="1" applyBorder="1" applyAlignment="1" applyProtection="1">
      <alignment horizontal="center" vertical="top"/>
      <protection locked="0"/>
    </xf>
    <xf numFmtId="0" fontId="26" fillId="14" borderId="11" xfId="0" applyFont="1" applyFill="1" applyBorder="1" applyAlignment="1" applyProtection="1">
      <alignment horizontal="center" vertical="center"/>
    </xf>
    <xf numFmtId="0" fontId="28" fillId="5" borderId="11" xfId="0" applyFont="1" applyFill="1" applyBorder="1" applyAlignment="1" applyProtection="1">
      <alignment horizontal="center" vertical="center"/>
      <protection locked="0"/>
    </xf>
    <xf numFmtId="170" fontId="7" fillId="0" borderId="0" xfId="1" applyNumberFormat="1" applyFont="1" applyFill="1" applyAlignment="1"/>
    <xf numFmtId="170" fontId="6" fillId="0" borderId="0" xfId="1" applyNumberFormat="1" applyFont="1" applyFill="1" applyAlignment="1"/>
    <xf numFmtId="0" fontId="8" fillId="0" borderId="11" xfId="0" applyFont="1" applyBorder="1" applyAlignment="1">
      <alignment horizontal="center" vertical="center"/>
    </xf>
    <xf numFmtId="2" fontId="28" fillId="5" borderId="11" xfId="0" applyNumberFormat="1" applyFont="1" applyFill="1" applyBorder="1" applyAlignment="1" applyProtection="1">
      <alignment horizontal="center" vertical="center"/>
      <protection locked="0"/>
    </xf>
    <xf numFmtId="170" fontId="19" fillId="0" borderId="0" xfId="1" applyNumberFormat="1" applyFont="1"/>
    <xf numFmtId="7" fontId="11" fillId="3" borderId="68" xfId="1" quotePrefix="1" applyNumberFormat="1" applyFont="1" applyFill="1" applyBorder="1" applyAlignment="1" applyProtection="1">
      <alignment horizontal="center" vertical="center" wrapText="1"/>
    </xf>
    <xf numFmtId="0" fontId="20" fillId="3" borderId="20" xfId="0" applyFont="1" applyFill="1" applyBorder="1" applyAlignment="1">
      <alignment horizontal="center" vertical="center"/>
    </xf>
    <xf numFmtId="169" fontId="20" fillId="3" borderId="21" xfId="1" applyNumberFormat="1" applyFont="1" applyFill="1" applyBorder="1" applyAlignment="1">
      <alignment horizontal="center" vertical="center"/>
    </xf>
    <xf numFmtId="0" fontId="20" fillId="3" borderId="32" xfId="0" applyFont="1" applyFill="1" applyBorder="1" applyAlignment="1">
      <alignment horizontal="center" vertical="center" wrapText="1"/>
    </xf>
    <xf numFmtId="4" fontId="20" fillId="3" borderId="26" xfId="1" applyNumberFormat="1" applyFont="1" applyFill="1" applyBorder="1" applyAlignment="1">
      <alignment horizontal="center" vertical="center" wrapText="1"/>
    </xf>
    <xf numFmtId="170" fontId="20" fillId="0" borderId="85" xfId="1" applyNumberFormat="1" applyFont="1" applyFill="1" applyBorder="1" applyAlignment="1">
      <alignment vertical="center" wrapText="1"/>
    </xf>
    <xf numFmtId="170" fontId="20" fillId="0" borderId="86" xfId="1" applyNumberFormat="1" applyFont="1" applyFill="1" applyBorder="1" applyAlignment="1">
      <alignment vertical="center" wrapText="1"/>
    </xf>
    <xf numFmtId="170" fontId="20" fillId="0" borderId="87" xfId="1" applyNumberFormat="1" applyFont="1" applyFill="1" applyBorder="1" applyAlignment="1">
      <alignment vertical="center" wrapText="1"/>
    </xf>
    <xf numFmtId="0" fontId="21" fillId="0" borderId="34" xfId="0" applyFont="1" applyFill="1" applyBorder="1" applyAlignment="1">
      <alignment vertical="center"/>
    </xf>
    <xf numFmtId="0" fontId="21" fillId="0" borderId="35" xfId="0" applyFont="1" applyFill="1" applyBorder="1" applyAlignment="1">
      <alignment vertical="center"/>
    </xf>
    <xf numFmtId="0" fontId="21" fillId="0" borderId="50" xfId="0" applyFont="1" applyFill="1" applyBorder="1" applyAlignment="1">
      <alignment vertical="center"/>
    </xf>
    <xf numFmtId="0" fontId="21" fillId="3" borderId="34" xfId="0" applyFont="1" applyFill="1" applyBorder="1" applyAlignment="1">
      <alignment vertical="center"/>
    </xf>
    <xf numFmtId="0" fontId="21" fillId="3" borderId="50" xfId="0" applyFont="1" applyFill="1" applyBorder="1" applyAlignment="1">
      <alignment vertical="center"/>
    </xf>
    <xf numFmtId="0" fontId="9" fillId="20" borderId="81" xfId="0" applyFont="1" applyFill="1" applyBorder="1" applyAlignment="1" applyProtection="1">
      <alignment vertical="top"/>
      <protection locked="0"/>
    </xf>
    <xf numFmtId="0" fontId="9" fillId="20" borderId="11" xfId="0" applyFont="1" applyFill="1" applyBorder="1" applyAlignment="1" applyProtection="1">
      <alignment vertical="top"/>
      <protection locked="0"/>
    </xf>
    <xf numFmtId="0" fontId="9" fillId="20" borderId="11" xfId="0" applyFont="1" applyFill="1" applyBorder="1" applyAlignment="1" applyProtection="1">
      <alignment horizontal="center" vertical="top"/>
      <protection locked="0"/>
    </xf>
    <xf numFmtId="170" fontId="9" fillId="20" borderId="11" xfId="1" applyNumberFormat="1" applyFont="1" applyFill="1" applyBorder="1" applyAlignment="1" applyProtection="1">
      <alignment vertical="top"/>
      <protection locked="0"/>
    </xf>
    <xf numFmtId="170" fontId="9" fillId="20" borderId="3" xfId="1" applyNumberFormat="1" applyFont="1" applyFill="1" applyBorder="1" applyAlignment="1" applyProtection="1">
      <alignment vertical="top"/>
      <protection locked="0"/>
    </xf>
    <xf numFmtId="0" fontId="9" fillId="20" borderId="2" xfId="0" applyFont="1" applyFill="1" applyBorder="1" applyAlignment="1" applyProtection="1">
      <alignment vertical="top"/>
      <protection locked="0"/>
    </xf>
    <xf numFmtId="170" fontId="9" fillId="20" borderId="2" xfId="1" applyNumberFormat="1" applyFont="1" applyFill="1" applyBorder="1" applyAlignment="1" applyProtection="1">
      <alignment horizontal="right" vertical="top"/>
      <protection locked="0"/>
    </xf>
    <xf numFmtId="10" fontId="14" fillId="20" borderId="3" xfId="0" applyNumberFormat="1" applyFont="1" applyFill="1" applyBorder="1" applyAlignment="1" applyProtection="1">
      <alignment horizontal="center" vertical="top"/>
      <protection locked="0"/>
    </xf>
    <xf numFmtId="170" fontId="28" fillId="21" borderId="3" xfId="1" applyNumberFormat="1" applyFont="1" applyFill="1" applyBorder="1" applyAlignment="1" applyProtection="1">
      <alignment vertical="center"/>
      <protection locked="0"/>
    </xf>
    <xf numFmtId="170" fontId="28" fillId="24" borderId="3" xfId="1" applyNumberFormat="1" applyFont="1" applyFill="1" applyBorder="1" applyAlignment="1" applyProtection="1">
      <alignment vertical="center"/>
      <protection locked="0"/>
    </xf>
    <xf numFmtId="0" fontId="26" fillId="22" borderId="3" xfId="0" applyFont="1" applyFill="1" applyBorder="1" applyAlignment="1">
      <alignment horizontal="center" vertical="center"/>
    </xf>
    <xf numFmtId="0" fontId="26" fillId="22" borderId="2" xfId="0" applyFont="1" applyFill="1" applyBorder="1" applyAlignment="1" applyProtection="1">
      <alignment vertical="center"/>
    </xf>
    <xf numFmtId="0" fontId="26" fillId="22" borderId="11" xfId="0" applyFont="1" applyFill="1" applyBorder="1" applyAlignment="1" applyProtection="1">
      <alignment horizontal="center" vertical="center"/>
    </xf>
    <xf numFmtId="0" fontId="26" fillId="22" borderId="11" xfId="0" applyFont="1" applyFill="1" applyBorder="1" applyAlignment="1" applyProtection="1">
      <alignment vertical="center"/>
    </xf>
    <xf numFmtId="170" fontId="26" fillId="22" borderId="11" xfId="1" applyNumberFormat="1" applyFont="1" applyFill="1" applyBorder="1" applyAlignment="1" applyProtection="1">
      <alignment vertical="center"/>
    </xf>
    <xf numFmtId="170" fontId="26" fillId="22" borderId="3" xfId="1" applyNumberFormat="1" applyFont="1" applyFill="1" applyBorder="1" applyAlignment="1" applyProtection="1">
      <alignment vertical="center"/>
    </xf>
    <xf numFmtId="10" fontId="26" fillId="22" borderId="11" xfId="0" applyNumberFormat="1" applyFont="1" applyFill="1" applyBorder="1" applyAlignment="1" applyProtection="1">
      <alignment vertical="center"/>
    </xf>
    <xf numFmtId="0" fontId="28" fillId="21" borderId="3" xfId="0" applyFont="1" applyFill="1" applyBorder="1" applyAlignment="1">
      <alignment horizontal="center" vertical="center"/>
    </xf>
    <xf numFmtId="0" fontId="28" fillId="21" borderId="2" xfId="0" applyFont="1" applyFill="1" applyBorder="1" applyAlignment="1" applyProtection="1">
      <alignment vertical="center"/>
      <protection locked="0"/>
    </xf>
    <xf numFmtId="0" fontId="28" fillId="21" borderId="11" xfId="0" applyFont="1" applyFill="1" applyBorder="1" applyAlignment="1" applyProtection="1">
      <alignment horizontal="center" vertical="center"/>
      <protection locked="0"/>
    </xf>
    <xf numFmtId="0" fontId="28" fillId="21" borderId="11" xfId="0" applyFont="1" applyFill="1" applyBorder="1" applyAlignment="1" applyProtection="1">
      <alignment vertical="center"/>
      <protection locked="0"/>
    </xf>
    <xf numFmtId="170" fontId="28" fillId="21" borderId="11" xfId="1" applyNumberFormat="1" applyFont="1" applyFill="1" applyBorder="1" applyAlignment="1" applyProtection="1">
      <alignment vertical="center"/>
      <protection locked="0"/>
    </xf>
    <xf numFmtId="10" fontId="28" fillId="21" borderId="11" xfId="0" applyNumberFormat="1" applyFont="1" applyFill="1" applyBorder="1" applyAlignment="1" applyProtection="1">
      <alignment vertical="center"/>
      <protection locked="0"/>
    </xf>
    <xf numFmtId="170" fontId="8" fillId="0" borderId="24" xfId="0" applyNumberFormat="1" applyFont="1" applyBorder="1" applyAlignment="1">
      <alignment vertical="center"/>
    </xf>
    <xf numFmtId="0" fontId="26" fillId="22" borderId="81" xfId="0" applyFont="1" applyFill="1" applyBorder="1" applyAlignment="1">
      <alignment horizontal="center" vertical="center"/>
    </xf>
    <xf numFmtId="0" fontId="11" fillId="0" borderId="17" xfId="0" applyFont="1" applyFill="1" applyBorder="1" applyAlignment="1">
      <alignment horizontal="center" vertical="center" wrapText="1"/>
    </xf>
    <xf numFmtId="170" fontId="16" fillId="0" borderId="83" xfId="1" applyNumberFormat="1" applyFont="1" applyFill="1" applyBorder="1" applyAlignment="1" applyProtection="1"/>
    <xf numFmtId="170" fontId="8" fillId="0" borderId="63" xfId="0" applyNumberFormat="1" applyFont="1" applyBorder="1" applyAlignment="1">
      <alignment vertical="center"/>
    </xf>
    <xf numFmtId="0" fontId="11" fillId="0" borderId="17" xfId="39" applyFont="1" applyFill="1" applyBorder="1" applyAlignment="1">
      <alignment horizontal="center" vertical="center" wrapText="1"/>
    </xf>
    <xf numFmtId="0" fontId="11" fillId="3" borderId="17" xfId="39" applyFont="1" applyFill="1" applyBorder="1" applyAlignment="1">
      <alignment horizontal="center" vertical="center" wrapText="1"/>
    </xf>
    <xf numFmtId="0" fontId="11" fillId="0" borderId="17" xfId="0" applyFont="1" applyBorder="1" applyAlignment="1">
      <alignment horizontal="center" vertical="center" wrapText="1"/>
    </xf>
    <xf numFmtId="170" fontId="16" fillId="0" borderId="51" xfId="1" applyNumberFormat="1" applyFont="1" applyFill="1" applyBorder="1" applyAlignment="1" applyProtection="1"/>
    <xf numFmtId="0" fontId="8" fillId="0" borderId="46" xfId="0" applyFont="1" applyBorder="1"/>
    <xf numFmtId="170" fontId="11" fillId="0" borderId="0" xfId="1" applyNumberFormat="1" applyFont="1" applyBorder="1"/>
    <xf numFmtId="170" fontId="7" fillId="0" borderId="48" xfId="1" applyNumberFormat="1" applyFont="1" applyFill="1" applyBorder="1"/>
    <xf numFmtId="0" fontId="8" fillId="0" borderId="88" xfId="0" applyFont="1" applyBorder="1" applyAlignment="1">
      <alignment vertical="center"/>
    </xf>
    <xf numFmtId="0" fontId="8" fillId="0" borderId="13" xfId="0" applyFont="1" applyBorder="1" applyAlignment="1">
      <alignment vertical="center"/>
    </xf>
    <xf numFmtId="0" fontId="8" fillId="0" borderId="13" xfId="0" applyFont="1" applyBorder="1" applyAlignment="1">
      <alignment horizontal="center" vertical="center"/>
    </xf>
    <xf numFmtId="0" fontId="8" fillId="0" borderId="89" xfId="0" applyFont="1" applyBorder="1" applyAlignment="1">
      <alignment vertical="center"/>
    </xf>
    <xf numFmtId="10" fontId="40" fillId="0" borderId="1" xfId="72" applyNumberFormat="1" applyFont="1" applyFill="1" applyBorder="1" applyAlignment="1" applyProtection="1">
      <alignment horizontal="center" vertical="center"/>
      <protection locked="0"/>
    </xf>
    <xf numFmtId="10" fontId="40" fillId="0" borderId="1" xfId="2" applyNumberFormat="1" applyFont="1" applyFill="1" applyBorder="1" applyAlignment="1" applyProtection="1">
      <alignment horizontal="center" vertical="center"/>
      <protection locked="0"/>
    </xf>
    <xf numFmtId="0" fontId="26" fillId="14" borderId="81" xfId="0" applyFont="1" applyFill="1" applyBorder="1" applyAlignment="1">
      <alignment horizontal="center" vertical="center"/>
    </xf>
    <xf numFmtId="170" fontId="26" fillId="14" borderId="18" xfId="1" quotePrefix="1" applyNumberFormat="1" applyFont="1" applyFill="1" applyBorder="1" applyAlignment="1" applyProtection="1">
      <alignment horizontal="right" vertical="center"/>
    </xf>
    <xf numFmtId="0" fontId="28" fillId="5" borderId="81" xfId="0" applyFont="1" applyFill="1" applyBorder="1" applyAlignment="1">
      <alignment vertical="center"/>
    </xf>
    <xf numFmtId="170" fontId="28" fillId="5" borderId="18" xfId="1" applyNumberFormat="1" applyFont="1" applyFill="1" applyBorder="1" applyAlignment="1">
      <alignment vertical="center"/>
    </xf>
    <xf numFmtId="166" fontId="17" fillId="4" borderId="71" xfId="1" applyNumberFormat="1" applyFont="1" applyFill="1" applyBorder="1" applyAlignment="1" applyProtection="1">
      <alignment horizontal="center" vertical="center"/>
    </xf>
    <xf numFmtId="0" fontId="11" fillId="3" borderId="17" xfId="0" applyFont="1" applyFill="1" applyBorder="1" applyAlignment="1">
      <alignment horizontal="center" vertical="center" wrapText="1"/>
    </xf>
    <xf numFmtId="170" fontId="16" fillId="0" borderId="48" xfId="1" applyNumberFormat="1" applyFont="1" applyFill="1" applyBorder="1" applyAlignment="1" applyProtection="1"/>
    <xf numFmtId="170" fontId="26" fillId="14" borderId="18" xfId="1" quotePrefix="1" applyNumberFormat="1" applyFont="1" applyFill="1" applyBorder="1" applyAlignment="1" applyProtection="1">
      <alignment vertical="center"/>
    </xf>
    <xf numFmtId="170" fontId="7" fillId="0" borderId="48" xfId="1" applyNumberFormat="1" applyFont="1" applyFill="1" applyBorder="1" applyAlignment="1"/>
    <xf numFmtId="166" fontId="17" fillId="4" borderId="71" xfId="1" applyNumberFormat="1" applyFont="1" applyFill="1" applyBorder="1" applyAlignment="1" applyProtection="1">
      <alignment vertical="center"/>
    </xf>
    <xf numFmtId="0" fontId="28" fillId="21" borderId="81" xfId="0" applyFont="1" applyFill="1" applyBorder="1" applyAlignment="1">
      <alignment vertical="center"/>
    </xf>
    <xf numFmtId="170" fontId="28" fillId="21" borderId="18" xfId="1" applyNumberFormat="1" applyFont="1" applyFill="1" applyBorder="1" applyAlignment="1">
      <alignment vertical="center"/>
    </xf>
    <xf numFmtId="166" fontId="17" fillId="23" borderId="71" xfId="1" applyNumberFormat="1" applyFont="1" applyFill="1" applyBorder="1" applyAlignment="1" applyProtection="1">
      <alignment vertical="center"/>
    </xf>
    <xf numFmtId="170" fontId="26" fillId="22" borderId="18" xfId="1" quotePrefix="1" applyNumberFormat="1" applyFont="1" applyFill="1" applyBorder="1" applyAlignment="1" applyProtection="1">
      <alignment vertical="center"/>
    </xf>
    <xf numFmtId="2" fontId="35" fillId="0" borderId="1" xfId="0" applyNumberFormat="1" applyFont="1" applyFill="1" applyBorder="1" applyAlignment="1">
      <alignment horizontal="center" vertical="center"/>
    </xf>
    <xf numFmtId="2" fontId="28" fillId="21" borderId="11" xfId="0" applyNumberFormat="1" applyFont="1" applyFill="1" applyBorder="1" applyAlignment="1" applyProtection="1">
      <alignment horizontal="center" vertical="center"/>
      <protection locked="0"/>
    </xf>
    <xf numFmtId="10" fontId="40" fillId="0" borderId="1" xfId="1" applyNumberFormat="1" applyFont="1" applyFill="1" applyBorder="1" applyAlignment="1" applyProtection="1">
      <alignment horizontal="center" vertical="center"/>
      <protection locked="0"/>
    </xf>
    <xf numFmtId="0" fontId="20" fillId="9" borderId="1" xfId="0" applyFont="1" applyFill="1" applyBorder="1" applyAlignment="1">
      <alignment horizontal="center" vertical="center"/>
    </xf>
    <xf numFmtId="0" fontId="6" fillId="24" borderId="0" xfId="0" applyFont="1" applyFill="1"/>
    <xf numFmtId="0" fontId="12" fillId="24" borderId="0" xfId="3" applyFont="1" applyFill="1" applyBorder="1" applyAlignment="1">
      <alignment horizontal="center" vertical="center"/>
    </xf>
    <xf numFmtId="0" fontId="11" fillId="24" borderId="0" xfId="0" applyFont="1" applyFill="1" applyBorder="1" applyAlignment="1">
      <alignment horizontal="left" vertical="center"/>
    </xf>
    <xf numFmtId="0" fontId="11" fillId="24" borderId="0" xfId="0" applyFont="1" applyFill="1" applyBorder="1" applyAlignment="1">
      <alignment horizontal="center" vertical="center"/>
    </xf>
    <xf numFmtId="13" fontId="0" fillId="0" borderId="46" xfId="0" applyNumberFormat="1" applyFill="1" applyBorder="1"/>
    <xf numFmtId="49" fontId="20" fillId="0" borderId="93" xfId="0" applyNumberFormat="1" applyFont="1" applyBorder="1" applyAlignment="1">
      <alignment horizontal="center" vertical="center" wrapText="1"/>
    </xf>
    <xf numFmtId="13" fontId="0" fillId="0" borderId="46" xfId="0" applyNumberFormat="1" applyFill="1" applyBorder="1" applyAlignment="1">
      <alignment horizontal="right" vertical="center"/>
    </xf>
    <xf numFmtId="0" fontId="27" fillId="0" borderId="0" xfId="12" applyNumberFormat="1" applyFont="1" applyFill="1" applyBorder="1" applyAlignment="1">
      <alignment horizontal="left" vertical="center"/>
    </xf>
    <xf numFmtId="2" fontId="35" fillId="3" borderId="1" xfId="0" applyNumberFormat="1" applyFont="1" applyFill="1" applyBorder="1" applyAlignment="1">
      <alignment horizontal="center" vertical="center"/>
    </xf>
    <xf numFmtId="0" fontId="11" fillId="0" borderId="1" xfId="39" applyFont="1" applyFill="1" applyBorder="1" applyAlignment="1">
      <alignment horizontal="center" vertical="center" wrapText="1"/>
    </xf>
    <xf numFmtId="0" fontId="21" fillId="0" borderId="0" xfId="0" applyFont="1" applyFill="1" applyBorder="1" applyAlignment="1">
      <alignment horizontal="center" vertical="center"/>
    </xf>
    <xf numFmtId="168" fontId="21" fillId="0" borderId="0" xfId="1" applyNumberFormat="1" applyFont="1" applyFill="1" applyBorder="1" applyAlignment="1">
      <alignment horizontal="center" vertical="center"/>
    </xf>
    <xf numFmtId="168" fontId="21" fillId="0" borderId="0" xfId="0" applyNumberFormat="1" applyFont="1" applyFill="1" applyBorder="1" applyAlignment="1">
      <alignment horizontal="center" vertical="center"/>
    </xf>
    <xf numFmtId="168" fontId="20" fillId="0" borderId="48" xfId="0" applyNumberFormat="1" applyFont="1" applyFill="1" applyBorder="1" applyAlignment="1">
      <alignment vertical="center"/>
    </xf>
    <xf numFmtId="0" fontId="21" fillId="0" borderId="46" xfId="0" applyFont="1" applyFill="1" applyBorder="1" applyAlignment="1">
      <alignment horizontal="center" vertical="center"/>
    </xf>
    <xf numFmtId="0" fontId="21" fillId="0" borderId="45" xfId="0" applyFont="1" applyFill="1" applyBorder="1" applyAlignment="1">
      <alignment horizontal="center" vertical="center"/>
    </xf>
    <xf numFmtId="0" fontId="11" fillId="0" borderId="1" xfId="8151" applyFont="1" applyFill="1" applyBorder="1" applyAlignment="1">
      <alignment horizontal="center" vertical="center"/>
    </xf>
    <xf numFmtId="0" fontId="20" fillId="9" borderId="1" xfId="0" applyFont="1" applyFill="1" applyBorder="1" applyAlignment="1">
      <alignment horizontal="center" vertical="center"/>
    </xf>
    <xf numFmtId="0" fontId="11" fillId="0" borderId="1" xfId="0" applyFont="1" applyFill="1" applyBorder="1" applyAlignment="1">
      <alignment vertical="top" wrapText="1"/>
    </xf>
    <xf numFmtId="0" fontId="11" fillId="0" borderId="1" xfId="0" applyFont="1" applyFill="1" applyBorder="1" applyAlignment="1">
      <alignment vertical="center" wrapText="1"/>
    </xf>
    <xf numFmtId="49" fontId="20" fillId="0" borderId="94" xfId="0" applyNumberFormat="1" applyFont="1" applyBorder="1" applyAlignment="1">
      <alignment horizontal="center" vertical="center" wrapText="1"/>
    </xf>
    <xf numFmtId="4" fontId="20" fillId="3" borderId="95" xfId="1" applyNumberFormat="1" applyFont="1" applyFill="1" applyBorder="1" applyAlignment="1">
      <alignment horizontal="center" vertical="center" wrapText="1"/>
    </xf>
    <xf numFmtId="0" fontId="20" fillId="0" borderId="47" xfId="0" applyFont="1" applyFill="1" applyBorder="1" applyAlignment="1">
      <alignment vertical="center" wrapText="1"/>
    </xf>
    <xf numFmtId="4" fontId="20" fillId="3" borderId="96" xfId="1" applyNumberFormat="1" applyFont="1" applyFill="1" applyBorder="1" applyAlignment="1">
      <alignment horizontal="center" vertical="center" wrapText="1"/>
    </xf>
    <xf numFmtId="49" fontId="20" fillId="0" borderId="97" xfId="0" applyNumberFormat="1" applyFont="1" applyBorder="1" applyAlignment="1">
      <alignment horizontal="center" vertical="center" wrapText="1"/>
    </xf>
    <xf numFmtId="0" fontId="20" fillId="0" borderId="98" xfId="0" applyFont="1" applyFill="1" applyBorder="1" applyAlignment="1">
      <alignment horizontal="center" vertical="center"/>
    </xf>
    <xf numFmtId="0" fontId="20" fillId="0" borderId="99" xfId="0" applyFont="1" applyFill="1" applyBorder="1" applyAlignment="1">
      <alignment vertical="center" wrapText="1"/>
    </xf>
    <xf numFmtId="0" fontId="20" fillId="0" borderId="100" xfId="0" applyFont="1" applyFill="1" applyBorder="1" applyAlignment="1">
      <alignment vertical="center" wrapText="1"/>
    </xf>
    <xf numFmtId="171" fontId="20" fillId="3" borderId="36" xfId="1" applyNumberFormat="1" applyFont="1" applyFill="1" applyBorder="1" applyAlignment="1">
      <alignment horizontal="center" vertical="center" wrapText="1"/>
    </xf>
    <xf numFmtId="169" fontId="20" fillId="3" borderId="47" xfId="1" applyNumberFormat="1" applyFont="1" applyFill="1" applyBorder="1" applyAlignment="1">
      <alignment horizontal="center" vertical="center" wrapText="1"/>
    </xf>
    <xf numFmtId="171" fontId="20" fillId="3" borderId="47" xfId="1" applyNumberFormat="1" applyFont="1" applyFill="1" applyBorder="1" applyAlignment="1">
      <alignment horizontal="center" vertical="center" wrapText="1"/>
    </xf>
    <xf numFmtId="0" fontId="20" fillId="9" borderId="1" xfId="0" applyFont="1" applyFill="1" applyBorder="1" applyAlignment="1">
      <alignment horizontal="center" vertical="center"/>
    </xf>
    <xf numFmtId="10" fontId="12" fillId="0" borderId="4"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protection locked="0" hidden="1"/>
    </xf>
    <xf numFmtId="10" fontId="35" fillId="0" borderId="1"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xf>
    <xf numFmtId="0" fontId="21" fillId="9" borderId="14" xfId="0" applyFont="1" applyFill="1" applyBorder="1" applyAlignment="1">
      <alignment horizontal="center" vertical="center"/>
    </xf>
    <xf numFmtId="0" fontId="20" fillId="0" borderId="101" xfId="0" applyFont="1" applyBorder="1" applyAlignment="1">
      <alignment horizontal="center" vertical="center" wrapText="1"/>
    </xf>
    <xf numFmtId="0" fontId="20" fillId="0" borderId="36" xfId="0" applyFont="1" applyFill="1" applyBorder="1" applyAlignment="1">
      <alignment vertical="center" wrapText="1"/>
    </xf>
    <xf numFmtId="0" fontId="20" fillId="0" borderId="36" xfId="0" applyFont="1" applyFill="1" applyBorder="1" applyAlignment="1">
      <alignment horizontal="center" vertical="center"/>
    </xf>
    <xf numFmtId="4" fontId="20" fillId="3" borderId="36" xfId="1" applyNumberFormat="1" applyFont="1" applyFill="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vertical="center" wrapText="1"/>
    </xf>
    <xf numFmtId="0" fontId="20" fillId="0" borderId="39" xfId="0" applyFont="1" applyFill="1" applyBorder="1" applyAlignment="1">
      <alignment horizontal="center" vertical="center"/>
    </xf>
    <xf numFmtId="4" fontId="20" fillId="3" borderId="39" xfId="1" applyNumberFormat="1" applyFont="1" applyFill="1" applyBorder="1" applyAlignment="1">
      <alignment horizontal="center" vertical="center"/>
    </xf>
    <xf numFmtId="168" fontId="19" fillId="10" borderId="39" xfId="5" applyNumberFormat="1" applyFont="1" applyFill="1" applyBorder="1" applyAlignment="1">
      <alignment vertical="center"/>
    </xf>
    <xf numFmtId="168" fontId="19" fillId="0" borderId="39" xfId="5" applyNumberFormat="1" applyFont="1" applyBorder="1" applyAlignment="1">
      <alignment vertical="center"/>
    </xf>
    <xf numFmtId="0" fontId="20" fillId="3" borderId="38" xfId="0" applyFont="1" applyFill="1" applyBorder="1" applyAlignment="1">
      <alignment horizontal="center" vertical="center" wrapText="1"/>
    </xf>
    <xf numFmtId="0" fontId="20" fillId="3" borderId="103" xfId="0" applyFont="1" applyFill="1" applyBorder="1" applyAlignment="1">
      <alignment vertical="center" wrapText="1"/>
    </xf>
    <xf numFmtId="0" fontId="20" fillId="0" borderId="103" xfId="0" applyFont="1" applyFill="1" applyBorder="1" applyAlignment="1">
      <alignment horizontal="center" vertical="center" wrapText="1"/>
    </xf>
    <xf numFmtId="4" fontId="20" fillId="3" borderId="103" xfId="1" applyNumberFormat="1" applyFont="1" applyFill="1" applyBorder="1" applyAlignment="1">
      <alignment horizontal="center" vertical="center"/>
    </xf>
    <xf numFmtId="168" fontId="42" fillId="10" borderId="103" xfId="5" applyNumberFormat="1" applyFont="1" applyFill="1" applyBorder="1" applyAlignment="1">
      <alignment vertical="center"/>
    </xf>
    <xf numFmtId="168" fontId="19" fillId="10" borderId="103" xfId="5" applyNumberFormat="1" applyFont="1" applyFill="1" applyBorder="1" applyAlignment="1">
      <alignment vertical="center"/>
    </xf>
    <xf numFmtId="168" fontId="19" fillId="0" borderId="103" xfId="5" applyNumberFormat="1" applyFont="1" applyBorder="1" applyAlignment="1">
      <alignment vertical="center"/>
    </xf>
    <xf numFmtId="170" fontId="43" fillId="0" borderId="83" xfId="1" applyNumberFormat="1" applyFont="1" applyFill="1" applyBorder="1" applyAlignment="1" applyProtection="1"/>
    <xf numFmtId="49" fontId="20" fillId="0" borderId="25" xfId="0" applyNumberFormat="1" applyFont="1" applyFill="1" applyBorder="1" applyAlignment="1">
      <alignment horizontal="center" vertical="center" wrapText="1"/>
    </xf>
    <xf numFmtId="49" fontId="20" fillId="0" borderId="33" xfId="0" applyNumberFormat="1" applyFont="1" applyFill="1" applyBorder="1" applyAlignment="1">
      <alignment horizontal="center" vertical="center" wrapText="1"/>
    </xf>
    <xf numFmtId="0" fontId="20" fillId="0" borderId="31" xfId="0" applyFont="1" applyFill="1" applyBorder="1" applyAlignment="1">
      <alignment vertical="center" wrapText="1"/>
    </xf>
    <xf numFmtId="0" fontId="20" fillId="9" borderId="1" xfId="0" applyFont="1" applyFill="1" applyBorder="1" applyAlignment="1">
      <alignment horizontal="center" vertical="center"/>
    </xf>
    <xf numFmtId="0" fontId="20" fillId="9" borderId="1" xfId="0" applyFont="1" applyFill="1" applyBorder="1" applyAlignment="1">
      <alignment horizontal="center" vertical="center"/>
    </xf>
    <xf numFmtId="0" fontId="20" fillId="0" borderId="61" xfId="0" applyFont="1" applyBorder="1" applyAlignment="1">
      <alignment horizontal="center" wrapText="1"/>
    </xf>
    <xf numFmtId="0" fontId="27" fillId="0" borderId="0" xfId="12" applyNumberFormat="1" applyFont="1" applyBorder="1" applyAlignment="1">
      <alignment horizontal="left" vertical="center" indent="7"/>
    </xf>
    <xf numFmtId="0" fontId="34" fillId="0" borderId="0" xfId="0" applyFont="1" applyAlignment="1">
      <alignment horizontal="center"/>
    </xf>
    <xf numFmtId="0" fontId="29" fillId="0" borderId="7" xfId="0" applyFont="1" applyBorder="1" applyAlignment="1">
      <alignment horizontal="center"/>
    </xf>
    <xf numFmtId="0" fontId="33" fillId="0" borderId="0" xfId="0" applyFont="1" applyAlignment="1">
      <alignment horizontal="center"/>
    </xf>
    <xf numFmtId="49" fontId="13" fillId="7" borderId="2" xfId="0" applyNumberFormat="1" applyFont="1" applyFill="1" applyBorder="1" applyAlignment="1" applyProtection="1">
      <alignment vertical="top"/>
      <protection locked="0"/>
    </xf>
    <xf numFmtId="49" fontId="13" fillId="7" borderId="24" xfId="0" applyNumberFormat="1" applyFont="1" applyFill="1" applyBorder="1" applyAlignment="1" applyProtection="1">
      <alignment vertical="top"/>
      <protection locked="0"/>
    </xf>
    <xf numFmtId="170" fontId="6" fillId="24" borderId="0" xfId="0" applyNumberFormat="1" applyFont="1" applyFill="1"/>
    <xf numFmtId="170" fontId="12" fillId="3" borderId="0" xfId="3" applyNumberFormat="1" applyFont="1" applyFill="1" applyBorder="1" applyAlignment="1">
      <alignment horizontal="center" vertical="center"/>
    </xf>
    <xf numFmtId="0" fontId="0" fillId="0" borderId="7" xfId="0" applyBorder="1"/>
    <xf numFmtId="0" fontId="12" fillId="16" borderId="1" xfId="0" applyNumberFormat="1" applyFont="1" applyFill="1" applyBorder="1" applyAlignment="1" applyProtection="1">
      <alignment horizontal="center" vertical="top" wrapText="1"/>
    </xf>
    <xf numFmtId="0" fontId="12" fillId="16" borderId="18" xfId="0" applyNumberFormat="1" applyFont="1" applyFill="1" applyBorder="1" applyAlignment="1" applyProtection="1">
      <alignment horizontal="center" vertical="top" wrapText="1"/>
    </xf>
    <xf numFmtId="0" fontId="13" fillId="0" borderId="1" xfId="0" applyNumberFormat="1" applyFont="1" applyFill="1" applyBorder="1" applyAlignment="1" applyProtection="1">
      <alignment horizontal="center" vertical="center" wrapText="1"/>
    </xf>
    <xf numFmtId="0" fontId="13" fillId="0" borderId="70" xfId="0" applyNumberFormat="1" applyFont="1" applyFill="1" applyBorder="1" applyAlignment="1" applyProtection="1">
      <alignment horizontal="center" vertical="center" wrapText="1"/>
    </xf>
    <xf numFmtId="0" fontId="9" fillId="15" borderId="81" xfId="0" applyFont="1" applyFill="1" applyBorder="1" applyAlignment="1" applyProtection="1">
      <alignment vertical="top"/>
      <protection locked="0"/>
    </xf>
    <xf numFmtId="49" fontId="13" fillId="15" borderId="18" xfId="0" applyNumberFormat="1" applyFont="1" applyFill="1" applyBorder="1" applyAlignment="1" applyProtection="1">
      <alignment horizontal="center" vertical="top"/>
      <protection locked="0"/>
    </xf>
    <xf numFmtId="170" fontId="6" fillId="7" borderId="5" xfId="1" applyNumberFormat="1" applyFont="1" applyFill="1" applyBorder="1" applyAlignment="1" applyProtection="1">
      <alignment horizontal="center" vertical="center" wrapText="1"/>
    </xf>
    <xf numFmtId="170" fontId="6" fillId="7" borderId="6" xfId="1" applyNumberFormat="1" applyFont="1" applyFill="1" applyBorder="1" applyAlignment="1" applyProtection="1">
      <alignment horizontal="center" vertical="center" wrapText="1"/>
    </xf>
    <xf numFmtId="170" fontId="6" fillId="7" borderId="4" xfId="1" applyNumberFormat="1" applyFont="1" applyFill="1" applyBorder="1" applyAlignment="1" applyProtection="1">
      <alignment horizontal="center" vertical="center" wrapText="1"/>
    </xf>
    <xf numFmtId="0" fontId="6" fillId="7" borderId="2"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34" fillId="0" borderId="0" xfId="0" applyFont="1" applyAlignment="1">
      <alignment horizontal="center"/>
    </xf>
    <xf numFmtId="10" fontId="6" fillId="7" borderId="6" xfId="0" applyNumberFormat="1" applyFont="1" applyFill="1" applyBorder="1" applyAlignment="1" applyProtection="1">
      <alignment horizontal="center" vertical="center" wrapText="1"/>
    </xf>
    <xf numFmtId="10" fontId="6" fillId="7" borderId="4" xfId="0" applyNumberFormat="1" applyFont="1" applyFill="1" applyBorder="1" applyAlignment="1" applyProtection="1">
      <alignment horizontal="center" vertical="center" wrapText="1"/>
    </xf>
    <xf numFmtId="2" fontId="17" fillId="4" borderId="90" xfId="2" applyNumberFormat="1" applyFont="1" applyFill="1" applyBorder="1" applyAlignment="1" applyProtection="1">
      <alignment horizontal="center" vertical="top"/>
    </xf>
    <xf numFmtId="2" fontId="17" fillId="4" borderId="13" xfId="2" applyNumberFormat="1" applyFont="1" applyFill="1" applyBorder="1" applyAlignment="1" applyProtection="1">
      <alignment horizontal="center" vertical="top"/>
    </xf>
    <xf numFmtId="2" fontId="17" fillId="4" borderId="89" xfId="2" applyNumberFormat="1" applyFont="1" applyFill="1" applyBorder="1" applyAlignment="1" applyProtection="1">
      <alignment horizontal="center" vertical="top"/>
    </xf>
    <xf numFmtId="0" fontId="29" fillId="0" borderId="7" xfId="0" applyFont="1" applyBorder="1" applyAlignment="1">
      <alignment horizontal="center"/>
    </xf>
    <xf numFmtId="170" fontId="30" fillId="3" borderId="44" xfId="1" applyNumberFormat="1" applyFont="1" applyFill="1" applyBorder="1" applyAlignment="1">
      <alignment horizontal="center" vertical="center"/>
    </xf>
    <xf numFmtId="170" fontId="30" fillId="3" borderId="0" xfId="1" applyNumberFormat="1" applyFont="1" applyFill="1" applyBorder="1" applyAlignment="1">
      <alignment horizontal="center" vertical="center"/>
    </xf>
    <xf numFmtId="0" fontId="17" fillId="4" borderId="84" xfId="0" applyFont="1" applyFill="1" applyBorder="1" applyAlignment="1" applyProtection="1">
      <alignment horizontal="center" vertical="center" wrapText="1"/>
      <protection locked="0"/>
    </xf>
    <xf numFmtId="0" fontId="17" fillId="4" borderId="7" xfId="0" applyFont="1" applyFill="1" applyBorder="1" applyAlignment="1" applyProtection="1">
      <alignment horizontal="center" vertical="center" wrapText="1"/>
      <protection locked="0"/>
    </xf>
    <xf numFmtId="0" fontId="17" fillId="4" borderId="79" xfId="0" applyFont="1" applyFill="1" applyBorder="1" applyAlignment="1" applyProtection="1">
      <alignment horizontal="center" vertical="center" wrapText="1"/>
      <protection locked="0"/>
    </xf>
    <xf numFmtId="0" fontId="17" fillId="4" borderId="82" xfId="0" applyFont="1" applyFill="1" applyBorder="1" applyAlignment="1" applyProtection="1">
      <alignment horizontal="center" vertical="center" wrapText="1"/>
      <protection locked="0"/>
    </xf>
    <xf numFmtId="0" fontId="17" fillId="4" borderId="9" xfId="0" applyFont="1" applyFill="1" applyBorder="1" applyAlignment="1" applyProtection="1">
      <alignment horizontal="center" vertical="center" wrapText="1"/>
      <protection locked="0"/>
    </xf>
    <xf numFmtId="0" fontId="17" fillId="4" borderId="63" xfId="0" applyFont="1" applyFill="1" applyBorder="1" applyAlignment="1" applyProtection="1">
      <alignment horizontal="center" vertical="center" wrapText="1"/>
      <protection locked="0"/>
    </xf>
    <xf numFmtId="0" fontId="17" fillId="3" borderId="81" xfId="0" applyFont="1" applyFill="1" applyBorder="1" applyAlignment="1" applyProtection="1">
      <alignment horizontal="center" vertical="center" wrapText="1"/>
      <protection locked="0"/>
    </xf>
    <xf numFmtId="0" fontId="17" fillId="3" borderId="11" xfId="0" applyFont="1" applyFill="1" applyBorder="1" applyAlignment="1" applyProtection="1">
      <alignment horizontal="center" vertical="center" wrapText="1"/>
      <protection locked="0"/>
    </xf>
    <xf numFmtId="0" fontId="17" fillId="3" borderId="24" xfId="0" applyFont="1" applyFill="1" applyBorder="1" applyAlignment="1" applyProtection="1">
      <alignment horizontal="center" vertical="center" wrapText="1"/>
      <protection locked="0"/>
    </xf>
    <xf numFmtId="0" fontId="6" fillId="7" borderId="17"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5" xfId="0" applyFont="1" applyFill="1" applyBorder="1" applyAlignment="1" applyProtection="1">
      <alignment horizontal="center" vertical="center"/>
    </xf>
    <xf numFmtId="0" fontId="6" fillId="7" borderId="6" xfId="0" applyFont="1" applyFill="1" applyBorder="1" applyProtection="1"/>
    <xf numFmtId="0" fontId="6" fillId="7" borderId="4" xfId="0" applyFont="1" applyFill="1" applyBorder="1" applyProtection="1"/>
    <xf numFmtId="0" fontId="6" fillId="7" borderId="6" xfId="0" applyFont="1" applyFill="1" applyBorder="1" applyAlignment="1" applyProtection="1">
      <alignment horizontal="center" vertical="center"/>
    </xf>
    <xf numFmtId="0" fontId="6" fillId="7" borderId="4" xfId="0" applyFont="1" applyFill="1" applyBorder="1" applyAlignment="1" applyProtection="1">
      <alignment horizontal="center" vertical="center"/>
    </xf>
    <xf numFmtId="170" fontId="6" fillId="7" borderId="1" xfId="1" applyNumberFormat="1" applyFont="1" applyFill="1" applyBorder="1" applyAlignment="1" applyProtection="1">
      <alignment horizontal="center" vertical="center" wrapText="1"/>
    </xf>
    <xf numFmtId="170" fontId="6" fillId="7" borderId="51" xfId="1" applyNumberFormat="1" applyFont="1" applyFill="1" applyBorder="1" applyAlignment="1" applyProtection="1">
      <alignment horizontal="center" vertical="center" wrapText="1"/>
    </xf>
    <xf numFmtId="170" fontId="6" fillId="7" borderId="83" xfId="1" applyNumberFormat="1" applyFont="1" applyFill="1" applyBorder="1" applyAlignment="1" applyProtection="1">
      <alignment horizontal="center" vertical="center" wrapText="1"/>
    </xf>
    <xf numFmtId="170" fontId="6" fillId="7" borderId="54" xfId="1" applyNumberFormat="1" applyFont="1" applyFill="1" applyBorder="1" applyAlignment="1" applyProtection="1">
      <alignment horizontal="center" vertical="center" wrapText="1"/>
    </xf>
    <xf numFmtId="170" fontId="12" fillId="7" borderId="5" xfId="1" applyNumberFormat="1" applyFont="1" applyFill="1" applyBorder="1" applyAlignment="1" applyProtection="1">
      <alignment horizontal="center" vertical="center" wrapText="1"/>
    </xf>
    <xf numFmtId="170" fontId="12" fillId="7" borderId="6" xfId="1" applyNumberFormat="1" applyFont="1" applyFill="1" applyBorder="1" applyAlignment="1" applyProtection="1">
      <alignment horizontal="center" vertical="center" wrapText="1"/>
    </xf>
    <xf numFmtId="170" fontId="12" fillId="7" borderId="4" xfId="1" applyNumberFormat="1" applyFont="1" applyFill="1" applyBorder="1" applyAlignment="1" applyProtection="1">
      <alignment horizontal="center" vertical="center" wrapText="1"/>
    </xf>
    <xf numFmtId="0" fontId="6" fillId="20" borderId="53" xfId="0" applyFont="1" applyFill="1" applyBorder="1" applyAlignment="1">
      <alignment horizontal="center" vertical="center"/>
    </xf>
    <xf numFmtId="0" fontId="6" fillId="20" borderId="91" xfId="0" applyFont="1" applyFill="1" applyBorder="1" applyAlignment="1">
      <alignment horizontal="center" vertical="center"/>
    </xf>
    <xf numFmtId="0" fontId="6" fillId="20" borderId="52" xfId="0" applyFont="1" applyFill="1" applyBorder="1" applyAlignment="1">
      <alignment horizontal="center" vertical="center"/>
    </xf>
    <xf numFmtId="0" fontId="6" fillId="20" borderId="5" xfId="0" applyFont="1" applyFill="1" applyBorder="1" applyAlignment="1">
      <alignment horizontal="center" vertical="center"/>
    </xf>
    <xf numFmtId="0" fontId="6" fillId="20" borderId="6" xfId="0" applyFont="1" applyFill="1" applyBorder="1" applyAlignment="1">
      <alignment horizontal="center" vertical="center"/>
    </xf>
    <xf numFmtId="0" fontId="6" fillId="20" borderId="4" xfId="0" applyFont="1" applyFill="1" applyBorder="1" applyAlignment="1">
      <alignment horizontal="center" vertical="center"/>
    </xf>
    <xf numFmtId="0" fontId="6" fillId="20" borderId="5" xfId="0" applyFont="1" applyFill="1" applyBorder="1" applyAlignment="1" applyProtection="1">
      <alignment horizontal="center" vertical="center"/>
    </xf>
    <xf numFmtId="0" fontId="6" fillId="20" borderId="6" xfId="0" applyFont="1" applyFill="1" applyBorder="1" applyAlignment="1" applyProtection="1">
      <alignment horizontal="center" vertical="center"/>
    </xf>
    <xf numFmtId="0" fontId="6" fillId="20" borderId="4" xfId="0" applyFont="1" applyFill="1" applyBorder="1" applyAlignment="1" applyProtection="1">
      <alignment horizontal="center" vertical="center"/>
    </xf>
    <xf numFmtId="0" fontId="17" fillId="23" borderId="84" xfId="0" applyFont="1" applyFill="1" applyBorder="1" applyAlignment="1" applyProtection="1">
      <alignment horizontal="center" vertical="center" wrapText="1"/>
      <protection locked="0"/>
    </xf>
    <xf numFmtId="0" fontId="17" fillId="23" borderId="7" xfId="0" applyFont="1" applyFill="1" applyBorder="1" applyAlignment="1" applyProtection="1">
      <alignment horizontal="center" vertical="center" wrapText="1"/>
      <protection locked="0"/>
    </xf>
    <xf numFmtId="0" fontId="17" fillId="23" borderId="79" xfId="0" applyFont="1" applyFill="1" applyBorder="1" applyAlignment="1" applyProtection="1">
      <alignment horizontal="center" vertical="center" wrapText="1"/>
      <protection locked="0"/>
    </xf>
    <xf numFmtId="0" fontId="17" fillId="23" borderId="82" xfId="0" applyFont="1" applyFill="1" applyBorder="1" applyAlignment="1" applyProtection="1">
      <alignment horizontal="center" vertical="center" wrapText="1"/>
      <protection locked="0"/>
    </xf>
    <xf numFmtId="0" fontId="17" fillId="23" borderId="9" xfId="0" applyFont="1" applyFill="1" applyBorder="1" applyAlignment="1" applyProtection="1">
      <alignment horizontal="center" vertical="center" wrapText="1"/>
      <protection locked="0"/>
    </xf>
    <xf numFmtId="0" fontId="17" fillId="23" borderId="63" xfId="0" applyFont="1" applyFill="1" applyBorder="1" applyAlignment="1" applyProtection="1">
      <alignment horizontal="center" vertical="center" wrapText="1"/>
      <protection locked="0"/>
    </xf>
    <xf numFmtId="170" fontId="13" fillId="20" borderId="2" xfId="1" applyNumberFormat="1" applyFont="1" applyFill="1" applyBorder="1" applyAlignment="1" applyProtection="1">
      <alignment horizontal="center" vertical="top"/>
      <protection locked="0"/>
    </xf>
    <xf numFmtId="170" fontId="13" fillId="20" borderId="24" xfId="1" applyNumberFormat="1" applyFont="1" applyFill="1" applyBorder="1" applyAlignment="1" applyProtection="1">
      <alignment horizontal="center" vertical="top"/>
      <protection locked="0"/>
    </xf>
    <xf numFmtId="49" fontId="13" fillId="20" borderId="2" xfId="0" applyNumberFormat="1" applyFont="1" applyFill="1" applyBorder="1" applyAlignment="1" applyProtection="1">
      <alignment horizontal="center" vertical="top"/>
      <protection locked="0"/>
    </xf>
    <xf numFmtId="49" fontId="13" fillId="20" borderId="24" xfId="0" applyNumberFormat="1" applyFont="1" applyFill="1" applyBorder="1" applyAlignment="1" applyProtection="1">
      <alignment horizontal="center" vertical="top"/>
      <protection locked="0"/>
    </xf>
    <xf numFmtId="170" fontId="6" fillId="20" borderId="51" xfId="1" applyNumberFormat="1" applyFont="1" applyFill="1" applyBorder="1" applyAlignment="1" applyProtection="1">
      <alignment horizontal="center" vertical="center" wrapText="1"/>
    </xf>
    <xf numFmtId="170" fontId="6" fillId="20" borderId="83" xfId="1" applyNumberFormat="1" applyFont="1" applyFill="1" applyBorder="1" applyAlignment="1" applyProtection="1">
      <alignment horizontal="center" vertical="center" wrapText="1"/>
    </xf>
    <xf numFmtId="170" fontId="6" fillId="20" borderId="54" xfId="1" applyNumberFormat="1" applyFont="1" applyFill="1" applyBorder="1" applyAlignment="1" applyProtection="1">
      <alignment horizontal="center" vertical="center" wrapText="1"/>
    </xf>
    <xf numFmtId="170" fontId="12" fillId="20" borderId="5" xfId="1" applyNumberFormat="1" applyFont="1" applyFill="1" applyBorder="1" applyAlignment="1" applyProtection="1">
      <alignment horizontal="center" vertical="center" wrapText="1"/>
    </xf>
    <xf numFmtId="170" fontId="12" fillId="20" borderId="6" xfId="1" applyNumberFormat="1" applyFont="1" applyFill="1" applyBorder="1" applyAlignment="1" applyProtection="1">
      <alignment horizontal="center" vertical="center" wrapText="1"/>
    </xf>
    <xf numFmtId="170" fontId="12" fillId="20" borderId="4" xfId="1" applyNumberFormat="1" applyFont="1" applyFill="1" applyBorder="1" applyAlignment="1" applyProtection="1">
      <alignment horizontal="center" vertical="center" wrapText="1"/>
    </xf>
    <xf numFmtId="170" fontId="6" fillId="20" borderId="5" xfId="1" applyNumberFormat="1" applyFont="1" applyFill="1" applyBorder="1" applyAlignment="1" applyProtection="1">
      <alignment horizontal="center" vertical="center" wrapText="1"/>
    </xf>
    <xf numFmtId="170" fontId="6" fillId="20" borderId="6" xfId="1" applyNumberFormat="1" applyFont="1" applyFill="1" applyBorder="1" applyAlignment="1" applyProtection="1">
      <alignment horizontal="center" vertical="center" wrapText="1"/>
    </xf>
    <xf numFmtId="170" fontId="6" fillId="20" borderId="4" xfId="1" applyNumberFormat="1" applyFont="1" applyFill="1" applyBorder="1" applyAlignment="1" applyProtection="1">
      <alignment horizontal="center" vertical="center" wrapText="1"/>
    </xf>
    <xf numFmtId="10" fontId="6" fillId="20" borderId="5" xfId="0" applyNumberFormat="1" applyFont="1" applyFill="1" applyBorder="1" applyAlignment="1" applyProtection="1">
      <alignment horizontal="center" vertical="center" wrapText="1"/>
    </xf>
    <xf numFmtId="10" fontId="6" fillId="20" borderId="6" xfId="0" applyNumberFormat="1" applyFont="1" applyFill="1" applyBorder="1" applyAlignment="1" applyProtection="1">
      <alignment horizontal="center" vertical="center" wrapText="1"/>
    </xf>
    <xf numFmtId="10" fontId="6" fillId="20" borderId="4" xfId="0" applyNumberFormat="1" applyFont="1" applyFill="1" applyBorder="1" applyAlignment="1" applyProtection="1">
      <alignment horizontal="center" vertical="center" wrapText="1"/>
    </xf>
    <xf numFmtId="170" fontId="6" fillId="20" borderId="2" xfId="1" applyNumberFormat="1" applyFont="1" applyFill="1" applyBorder="1" applyAlignment="1" applyProtection="1">
      <alignment horizontal="center" vertical="center" wrapText="1"/>
    </xf>
    <xf numFmtId="170" fontId="6" fillId="20" borderId="3" xfId="1" applyNumberFormat="1" applyFont="1" applyFill="1" applyBorder="1" applyAlignment="1" applyProtection="1">
      <alignment horizontal="center" vertical="center" wrapText="1"/>
    </xf>
    <xf numFmtId="0" fontId="6" fillId="20" borderId="2" xfId="0" applyFont="1" applyFill="1" applyBorder="1" applyAlignment="1" applyProtection="1">
      <alignment horizontal="center" vertical="center" wrapText="1"/>
    </xf>
    <xf numFmtId="0" fontId="6" fillId="20" borderId="3" xfId="0" applyFont="1" applyFill="1" applyBorder="1" applyAlignment="1" applyProtection="1">
      <alignment horizontal="center" vertical="center" wrapText="1"/>
    </xf>
    <xf numFmtId="2" fontId="17" fillId="23" borderId="90" xfId="2" applyNumberFormat="1" applyFont="1" applyFill="1" applyBorder="1" applyAlignment="1" applyProtection="1">
      <alignment horizontal="center" vertical="top"/>
    </xf>
    <xf numFmtId="2" fontId="17" fillId="23" borderId="13" xfId="2" applyNumberFormat="1" applyFont="1" applyFill="1" applyBorder="1" applyAlignment="1" applyProtection="1">
      <alignment horizontal="center" vertical="top"/>
    </xf>
    <xf numFmtId="2" fontId="17" fillId="23" borderId="89" xfId="2" applyNumberFormat="1" applyFont="1" applyFill="1" applyBorder="1" applyAlignment="1" applyProtection="1">
      <alignment horizontal="center" vertical="top"/>
    </xf>
    <xf numFmtId="0" fontId="33" fillId="0" borderId="0" xfId="0" applyFont="1" applyAlignment="1">
      <alignment horizontal="center"/>
    </xf>
    <xf numFmtId="49" fontId="13" fillId="7" borderId="2" xfId="0" applyNumberFormat="1" applyFont="1" applyFill="1" applyBorder="1" applyAlignment="1" applyProtection="1">
      <alignment horizontal="center" vertical="top"/>
      <protection locked="0"/>
    </xf>
    <xf numFmtId="49" fontId="13" fillId="7" borderId="24" xfId="0" applyNumberFormat="1" applyFont="1" applyFill="1" applyBorder="1" applyAlignment="1" applyProtection="1">
      <alignment horizontal="center" vertical="top"/>
      <protection locked="0"/>
    </xf>
    <xf numFmtId="170" fontId="13" fillId="7" borderId="2" xfId="1" applyNumberFormat="1" applyFont="1" applyFill="1" applyBorder="1" applyAlignment="1" applyProtection="1">
      <alignment horizontal="center" vertical="top"/>
      <protection locked="0"/>
    </xf>
    <xf numFmtId="170" fontId="13" fillId="7" borderId="24" xfId="1" applyNumberFormat="1" applyFont="1" applyFill="1" applyBorder="1" applyAlignment="1" applyProtection="1">
      <alignment horizontal="center" vertical="top"/>
      <protection locked="0"/>
    </xf>
    <xf numFmtId="168" fontId="21" fillId="9" borderId="2" xfId="1" applyNumberFormat="1" applyFont="1" applyFill="1" applyBorder="1" applyAlignment="1">
      <alignment horizontal="center" vertical="center"/>
    </xf>
    <xf numFmtId="168" fontId="21" fillId="9" borderId="3" xfId="1" applyNumberFormat="1" applyFont="1" applyFill="1" applyBorder="1" applyAlignment="1">
      <alignment horizontal="center" vertical="center"/>
    </xf>
    <xf numFmtId="0" fontId="21" fillId="9" borderId="51" xfId="0" applyFont="1" applyFill="1" applyBorder="1" applyAlignment="1">
      <alignment horizontal="center" vertical="center"/>
    </xf>
    <xf numFmtId="0" fontId="21" fillId="9" borderId="54" xfId="0" applyFont="1" applyFill="1" applyBorder="1" applyAlignment="1">
      <alignment horizontal="center" vertical="center"/>
    </xf>
    <xf numFmtId="0" fontId="21" fillId="9" borderId="41" xfId="0" applyFont="1" applyFill="1" applyBorder="1" applyAlignment="1">
      <alignment horizontal="left" vertical="center" wrapText="1"/>
    </xf>
    <xf numFmtId="0" fontId="21" fillId="9" borderId="42" xfId="0" applyFont="1" applyFill="1" applyBorder="1" applyAlignment="1">
      <alignment horizontal="left" vertical="center" wrapText="1"/>
    </xf>
    <xf numFmtId="0" fontId="21" fillId="9" borderId="43" xfId="0" applyFont="1" applyFill="1" applyBorder="1" applyAlignment="1">
      <alignment horizontal="left" vertical="center" wrapText="1"/>
    </xf>
    <xf numFmtId="49" fontId="21" fillId="9" borderId="17" xfId="0" applyNumberFormat="1" applyFont="1" applyFill="1" applyBorder="1" applyAlignment="1">
      <alignment horizontal="center" vertical="center"/>
    </xf>
    <xf numFmtId="0" fontId="20" fillId="9" borderId="1" xfId="0" applyFont="1" applyFill="1" applyBorder="1" applyAlignment="1">
      <alignment horizontal="center" vertical="center"/>
    </xf>
    <xf numFmtId="0" fontId="21" fillId="9" borderId="1" xfId="0" applyFont="1" applyFill="1" applyBorder="1" applyAlignment="1">
      <alignment horizontal="center" vertical="center"/>
    </xf>
    <xf numFmtId="168" fontId="21" fillId="9" borderId="1" xfId="1" applyNumberFormat="1" applyFont="1" applyFill="1" applyBorder="1" applyAlignment="1">
      <alignment horizontal="center" vertical="center"/>
    </xf>
    <xf numFmtId="0" fontId="21" fillId="0" borderId="92" xfId="0" applyFont="1" applyBorder="1" applyAlignment="1">
      <alignment horizontal="center" vertical="center"/>
    </xf>
    <xf numFmtId="0" fontId="21" fillId="0" borderId="27" xfId="0" applyFont="1" applyBorder="1" applyAlignment="1">
      <alignment horizontal="center" vertical="center"/>
    </xf>
    <xf numFmtId="0" fontId="21" fillId="9" borderId="18" xfId="0" applyFont="1" applyFill="1" applyBorder="1" applyAlignment="1">
      <alignment horizontal="center" vertical="center"/>
    </xf>
    <xf numFmtId="0" fontId="22" fillId="4" borderId="2"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3" xfId="0" applyFont="1" applyFill="1" applyBorder="1" applyAlignment="1">
      <alignment horizontal="center" vertical="center"/>
    </xf>
    <xf numFmtId="0" fontId="20" fillId="0" borderId="11" xfId="0" applyFont="1" applyBorder="1" applyAlignment="1">
      <alignment horizontal="center"/>
    </xf>
    <xf numFmtId="0" fontId="23" fillId="8" borderId="2" xfId="0" applyFont="1" applyFill="1" applyBorder="1" applyAlignment="1">
      <alignment horizontal="center" vertical="center"/>
    </xf>
    <xf numFmtId="0" fontId="23" fillId="8" borderId="11" xfId="0" applyFont="1" applyFill="1" applyBorder="1" applyAlignment="1">
      <alignment horizontal="center" vertical="center"/>
    </xf>
    <xf numFmtId="0" fontId="23" fillId="8" borderId="3" xfId="0" applyFont="1" applyFill="1" applyBorder="1" applyAlignment="1">
      <alignment horizontal="center" vertical="center"/>
    </xf>
    <xf numFmtId="0" fontId="20" fillId="0" borderId="13" xfId="0" applyFont="1" applyBorder="1" applyAlignment="1">
      <alignment horizontal="center"/>
    </xf>
    <xf numFmtId="0" fontId="21" fillId="0" borderId="92" xfId="0" applyFont="1" applyBorder="1" applyAlignment="1">
      <alignment horizontal="center"/>
    </xf>
    <xf numFmtId="0" fontId="21" fillId="0" borderId="27" xfId="0" applyFont="1" applyBorder="1" applyAlignment="1">
      <alignment horizontal="center"/>
    </xf>
    <xf numFmtId="0" fontId="21" fillId="0" borderId="55" xfId="0" applyFont="1" applyBorder="1" applyAlignment="1">
      <alignment horizontal="center"/>
    </xf>
    <xf numFmtId="0" fontId="21" fillId="0" borderId="29" xfId="0" applyFont="1" applyBorder="1" applyAlignment="1">
      <alignment horizontal="center"/>
    </xf>
    <xf numFmtId="0" fontId="21" fillId="0" borderId="56" xfId="0" applyFont="1" applyBorder="1" applyAlignment="1">
      <alignment horizontal="center"/>
    </xf>
    <xf numFmtId="0" fontId="20" fillId="9" borderId="5" xfId="0" applyFont="1" applyFill="1" applyBorder="1" applyAlignment="1">
      <alignment horizontal="center" vertical="center"/>
    </xf>
    <xf numFmtId="0" fontId="20" fillId="9" borderId="4" xfId="0" applyFont="1" applyFill="1" applyBorder="1" applyAlignment="1">
      <alignment horizontal="center" vertical="center"/>
    </xf>
    <xf numFmtId="0" fontId="21" fillId="9" borderId="2" xfId="0" applyFont="1" applyFill="1" applyBorder="1" applyAlignment="1">
      <alignment horizontal="center" vertical="center"/>
    </xf>
    <xf numFmtId="0" fontId="21" fillId="9" borderId="3" xfId="0" applyFont="1" applyFill="1" applyBorder="1" applyAlignment="1">
      <alignment horizontal="center" vertical="center"/>
    </xf>
    <xf numFmtId="0" fontId="20" fillId="0" borderId="61" xfId="0" applyFont="1" applyBorder="1" applyAlignment="1">
      <alignment horizontal="center" wrapText="1"/>
    </xf>
    <xf numFmtId="0" fontId="20" fillId="0" borderId="102" xfId="0" applyFont="1" applyBorder="1" applyAlignment="1">
      <alignment horizontal="center" wrapText="1"/>
    </xf>
    <xf numFmtId="0" fontId="20" fillId="0" borderId="104" xfId="0" applyFont="1" applyBorder="1" applyAlignment="1">
      <alignment horizontal="center" wrapText="1"/>
    </xf>
    <xf numFmtId="0" fontId="21" fillId="9" borderId="41" xfId="0" applyFont="1" applyFill="1" applyBorder="1" applyAlignment="1">
      <alignment horizontal="left" vertical="center"/>
    </xf>
    <xf numFmtId="0" fontId="21" fillId="9" borderId="42" xfId="0" applyFont="1" applyFill="1" applyBorder="1" applyAlignment="1">
      <alignment horizontal="left" vertical="center"/>
    </xf>
    <xf numFmtId="0" fontId="21" fillId="9" borderId="43" xfId="0" applyFont="1" applyFill="1" applyBorder="1" applyAlignment="1">
      <alignment horizontal="left" vertical="center"/>
    </xf>
    <xf numFmtId="0" fontId="21" fillId="9" borderId="53" xfId="0" applyFont="1" applyFill="1" applyBorder="1" applyAlignment="1">
      <alignment horizontal="center" vertical="center"/>
    </xf>
    <xf numFmtId="0" fontId="21" fillId="9" borderId="52" xfId="0" applyFont="1" applyFill="1" applyBorder="1" applyAlignment="1">
      <alignment horizontal="center" vertical="center"/>
    </xf>
    <xf numFmtId="49" fontId="21" fillId="9" borderId="53" xfId="0" applyNumberFormat="1" applyFont="1" applyFill="1" applyBorder="1" applyAlignment="1">
      <alignment horizontal="center" vertical="center"/>
    </xf>
    <xf numFmtId="49" fontId="21" fillId="9" borderId="52" xfId="0" applyNumberFormat="1" applyFont="1" applyFill="1" applyBorder="1" applyAlignment="1">
      <alignment horizontal="center" vertical="center"/>
    </xf>
    <xf numFmtId="0" fontId="25" fillId="17" borderId="72" xfId="9" applyNumberFormat="1" applyFont="1" applyFill="1" applyBorder="1" applyAlignment="1" applyProtection="1">
      <alignment horizontal="center" vertical="center" wrapText="1"/>
    </xf>
    <xf numFmtId="0" fontId="25" fillId="17" borderId="73" xfId="9" applyNumberFormat="1" applyFont="1" applyFill="1" applyBorder="1" applyAlignment="1" applyProtection="1">
      <alignment horizontal="center" vertical="center" wrapText="1"/>
    </xf>
    <xf numFmtId="0" fontId="25" fillId="17" borderId="74" xfId="9" applyNumberFormat="1" applyFont="1" applyFill="1" applyBorder="1" applyAlignment="1" applyProtection="1">
      <alignment horizontal="center" vertical="center" wrapText="1"/>
    </xf>
    <xf numFmtId="0" fontId="25" fillId="17" borderId="75" xfId="9" applyNumberFormat="1" applyFont="1" applyFill="1" applyBorder="1" applyAlignment="1" applyProtection="1">
      <alignment horizontal="center" vertical="center" wrapText="1"/>
    </xf>
    <xf numFmtId="0" fontId="25" fillId="17" borderId="76" xfId="9" applyNumberFormat="1" applyFont="1" applyFill="1" applyBorder="1" applyAlignment="1" applyProtection="1">
      <alignment horizontal="center" vertical="center" wrapText="1"/>
    </xf>
    <xf numFmtId="0" fontId="25" fillId="17" borderId="77" xfId="9" applyNumberFormat="1" applyFont="1" applyFill="1" applyBorder="1" applyAlignment="1" applyProtection="1">
      <alignment horizontal="center" vertical="center" wrapText="1"/>
    </xf>
    <xf numFmtId="0" fontId="11" fillId="0" borderId="0" xfId="0" applyFont="1" applyBorder="1" applyAlignment="1">
      <alignment horizontal="left" vertical="center" wrapText="1"/>
    </xf>
    <xf numFmtId="0" fontId="17" fillId="4" borderId="57" xfId="0" applyFont="1" applyFill="1" applyBorder="1" applyAlignment="1" applyProtection="1">
      <alignment horizontal="center" vertical="center" wrapText="1"/>
      <protection locked="0"/>
    </xf>
    <xf numFmtId="0" fontId="17" fillId="4" borderId="44" xfId="0" applyFont="1" applyFill="1" applyBorder="1" applyAlignment="1" applyProtection="1">
      <alignment horizontal="center" vertical="center" wrapText="1"/>
      <protection locked="0"/>
    </xf>
    <xf numFmtId="0" fontId="17" fillId="4" borderId="58" xfId="0" applyFont="1" applyFill="1" applyBorder="1" applyAlignment="1" applyProtection="1">
      <alignment horizontal="center" vertical="center" wrapText="1"/>
      <protection locked="0"/>
    </xf>
    <xf numFmtId="0" fontId="17" fillId="4" borderId="59" xfId="0" applyFont="1" applyFill="1" applyBorder="1" applyAlignment="1" applyProtection="1">
      <alignment horizontal="center" vertical="center" wrapText="1"/>
      <protection locked="0"/>
    </xf>
    <xf numFmtId="0" fontId="17" fillId="4" borderId="45" xfId="0" applyFont="1" applyFill="1" applyBorder="1" applyAlignment="1" applyProtection="1">
      <alignment horizontal="center" vertical="center" wrapText="1"/>
      <protection locked="0"/>
    </xf>
    <xf numFmtId="0" fontId="17" fillId="4" borderId="60" xfId="0" applyFont="1" applyFill="1" applyBorder="1" applyAlignment="1" applyProtection="1">
      <alignment horizontal="center" vertical="center" wrapText="1"/>
      <protection locked="0"/>
    </xf>
    <xf numFmtId="0" fontId="0" fillId="0" borderId="46"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63" xfId="0" applyBorder="1" applyAlignment="1">
      <alignment horizontal="center"/>
    </xf>
    <xf numFmtId="0" fontId="12" fillId="16" borderId="15" xfId="0" applyNumberFormat="1" applyFont="1" applyFill="1" applyBorder="1" applyAlignment="1" applyProtection="1">
      <alignment horizontal="center" vertical="top" wrapText="1"/>
    </xf>
    <xf numFmtId="0" fontId="12" fillId="16" borderId="16" xfId="0" applyNumberFormat="1" applyFont="1" applyFill="1" applyBorder="1" applyAlignment="1" applyProtection="1">
      <alignment horizontal="center" vertical="top" wrapText="1"/>
    </xf>
    <xf numFmtId="0" fontId="12" fillId="16" borderId="1" xfId="0" applyNumberFormat="1" applyFont="1" applyFill="1" applyBorder="1" applyAlignment="1" applyProtection="1">
      <alignment horizontal="center" vertical="top" wrapText="1"/>
    </xf>
    <xf numFmtId="0" fontId="12" fillId="16" borderId="18" xfId="0" applyNumberFormat="1" applyFont="1" applyFill="1" applyBorder="1" applyAlignment="1" applyProtection="1">
      <alignment horizontal="center" vertical="top" wrapText="1"/>
    </xf>
    <xf numFmtId="0" fontId="9" fillId="15" borderId="2" xfId="0" applyFont="1" applyFill="1" applyBorder="1" applyAlignment="1" applyProtection="1">
      <alignment horizontal="left" vertical="top"/>
      <protection locked="0"/>
    </xf>
    <xf numFmtId="0" fontId="9" fillId="15" borderId="11" xfId="0" applyFont="1" applyFill="1" applyBorder="1" applyAlignment="1" applyProtection="1">
      <alignment horizontal="left" vertical="top"/>
      <protection locked="0"/>
    </xf>
    <xf numFmtId="0" fontId="9" fillId="15" borderId="3" xfId="0" applyFont="1" applyFill="1" applyBorder="1" applyAlignment="1" applyProtection="1">
      <alignment horizontal="left" vertical="top"/>
      <protection locked="0"/>
    </xf>
    <xf numFmtId="0" fontId="12" fillId="16" borderId="14" xfId="0" applyNumberFormat="1" applyFont="1" applyFill="1" applyBorder="1" applyAlignment="1" applyProtection="1">
      <alignment horizontal="center" vertical="center" wrapText="1"/>
    </xf>
    <xf numFmtId="0" fontId="12" fillId="16" borderId="17" xfId="0" applyNumberFormat="1" applyFont="1" applyFill="1" applyBorder="1" applyAlignment="1" applyProtection="1">
      <alignment horizontal="center" vertical="center" wrapText="1"/>
    </xf>
    <xf numFmtId="0" fontId="12" fillId="16" borderId="15" xfId="0" applyNumberFormat="1" applyFont="1" applyFill="1" applyBorder="1" applyAlignment="1" applyProtection="1">
      <alignment horizontal="center" vertical="center" wrapText="1"/>
    </xf>
    <xf numFmtId="0" fontId="12" fillId="16" borderId="1" xfId="0" applyNumberFormat="1" applyFont="1" applyFill="1" applyBorder="1" applyAlignment="1" applyProtection="1">
      <alignment horizontal="center" vertical="center" wrapText="1"/>
    </xf>
    <xf numFmtId="0" fontId="12" fillId="16" borderId="41" xfId="0" applyNumberFormat="1" applyFont="1" applyFill="1" applyBorder="1" applyAlignment="1" applyProtection="1">
      <alignment horizontal="center" vertical="center" wrapText="1"/>
    </xf>
    <xf numFmtId="0" fontId="12" fillId="16" borderId="64" xfId="0" applyNumberFormat="1" applyFont="1" applyFill="1" applyBorder="1" applyAlignment="1" applyProtection="1">
      <alignment horizontal="center" vertical="center" wrapText="1"/>
    </xf>
    <xf numFmtId="0" fontId="12" fillId="0" borderId="17"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left" vertical="center" wrapText="1"/>
    </xf>
    <xf numFmtId="10" fontId="12" fillId="0" borderId="1" xfId="8" applyNumberFormat="1" applyFont="1" applyFill="1" applyBorder="1" applyAlignment="1" applyProtection="1">
      <alignment horizontal="center" vertical="center" wrapText="1"/>
    </xf>
    <xf numFmtId="0" fontId="12" fillId="15" borderId="17" xfId="0" applyNumberFormat="1" applyFont="1" applyFill="1" applyBorder="1" applyAlignment="1" applyProtection="1">
      <alignment horizontal="center" vertical="center" wrapText="1"/>
    </xf>
    <xf numFmtId="0" fontId="12" fillId="15" borderId="1" xfId="0" applyNumberFormat="1" applyFont="1" applyFill="1" applyBorder="1" applyAlignment="1" applyProtection="1">
      <alignment horizontal="left" vertical="center" wrapText="1"/>
    </xf>
    <xf numFmtId="10" fontId="12" fillId="15" borderId="1" xfId="8" applyNumberFormat="1" applyFont="1" applyFill="1" applyBorder="1" applyAlignment="1" applyProtection="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10" fontId="12" fillId="3" borderId="1" xfId="8" applyNumberFormat="1" applyFont="1" applyFill="1" applyBorder="1" applyAlignment="1" applyProtection="1">
      <alignment horizontal="center" vertical="center" wrapText="1"/>
    </xf>
    <xf numFmtId="0" fontId="13" fillId="0" borderId="17"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69" xfId="0" applyNumberFormat="1" applyFont="1" applyFill="1" applyBorder="1" applyAlignment="1" applyProtection="1">
      <alignment horizontal="center" vertical="center" wrapText="1"/>
    </xf>
    <xf numFmtId="0" fontId="13" fillId="0" borderId="70" xfId="0" applyNumberFormat="1" applyFont="1" applyFill="1" applyBorder="1" applyAlignment="1" applyProtection="1">
      <alignment horizontal="center" vertical="center" wrapText="1"/>
    </xf>
    <xf numFmtId="0" fontId="13" fillId="0" borderId="0" xfId="0" applyFont="1" applyAlignment="1">
      <alignment horizontal="left" vertical="center"/>
    </xf>
    <xf numFmtId="0" fontId="0" fillId="0" borderId="48" xfId="0" applyBorder="1" applyAlignment="1">
      <alignment horizontal="center"/>
    </xf>
    <xf numFmtId="0" fontId="12" fillId="0" borderId="1" xfId="0" applyNumberFormat="1" applyFont="1" applyFill="1" applyBorder="1" applyAlignment="1" applyProtection="1">
      <alignment horizontal="center" vertical="center" wrapText="1"/>
    </xf>
    <xf numFmtId="7" fontId="11" fillId="0" borderId="2" xfId="1" quotePrefix="1" applyNumberFormat="1" applyFont="1" applyFill="1" applyBorder="1" applyAlignment="1" applyProtection="1">
      <alignment horizontal="center" vertical="center" wrapText="1"/>
    </xf>
    <xf numFmtId="7" fontId="11" fillId="0" borderId="11" xfId="1" quotePrefix="1" applyNumberFormat="1" applyFont="1" applyFill="1" applyBorder="1" applyAlignment="1" applyProtection="1">
      <alignment horizontal="center" vertical="center" wrapText="1"/>
    </xf>
    <xf numFmtId="7" fontId="11" fillId="0" borderId="24" xfId="1" quotePrefix="1" applyNumberFormat="1" applyFont="1" applyFill="1" applyBorder="1" applyAlignment="1" applyProtection="1">
      <alignment horizontal="center" vertical="center" wrapText="1"/>
    </xf>
  </cellXfs>
  <cellStyles count="15837">
    <cellStyle name="Moeda" xfId="1" builtinId="4"/>
    <cellStyle name="Moeda 2" xfId="5"/>
    <cellStyle name="Moeda 2 10" xfId="143"/>
    <cellStyle name="Moeda 2 11" xfId="1747"/>
    <cellStyle name="Moeda 2 2" xfId="33"/>
    <cellStyle name="Moeda 2 3" xfId="40"/>
    <cellStyle name="Moeda 2 4" xfId="46"/>
    <cellStyle name="Moeda 2 5" xfId="52"/>
    <cellStyle name="Moeda 2 6" xfId="109"/>
    <cellStyle name="Moeda 2 7" xfId="119"/>
    <cellStyle name="Moeda 2 8" xfId="120"/>
    <cellStyle name="Moeda 2 9" xfId="135"/>
    <cellStyle name="Moeda 2_COMPOSIÇÕES" xfId="15836"/>
    <cellStyle name="Moeda 3" xfId="4"/>
    <cellStyle name="Moeda 3 2" xfId="34"/>
    <cellStyle name="Moeda 3 3" xfId="41"/>
    <cellStyle name="Moeda 3 4" xfId="47"/>
    <cellStyle name="Moeda 3 5" xfId="53"/>
    <cellStyle name="Moeda 4" xfId="1746"/>
    <cellStyle name="Moeda 5" xfId="8150"/>
    <cellStyle name="Normal" xfId="0" builtinId="0"/>
    <cellStyle name="Normal 10" xfId="18"/>
    <cellStyle name="Normal 11" xfId="17"/>
    <cellStyle name="Normal 12" xfId="19"/>
    <cellStyle name="Normal 13" xfId="20"/>
    <cellStyle name="Normal 14" xfId="21"/>
    <cellStyle name="Normal 15" xfId="22"/>
    <cellStyle name="Normal 16" xfId="39"/>
    <cellStyle name="Normal 17" xfId="23"/>
    <cellStyle name="Normal 18" xfId="24"/>
    <cellStyle name="Normal 19" xfId="25"/>
    <cellStyle name="Normal 2" xfId="11"/>
    <cellStyle name="Normal 2 2" xfId="3"/>
    <cellStyle name="Normal 2 3" xfId="110"/>
    <cellStyle name="Normal 2 3 2" xfId="111"/>
    <cellStyle name="Normal 2 3 3" xfId="122"/>
    <cellStyle name="Normal 2 3 4" xfId="129"/>
    <cellStyle name="Normal 2 3 5" xfId="137"/>
    <cellStyle name="Normal 2 3 6" xfId="145"/>
    <cellStyle name="Normal 2 3_COMPOSIÇÕES" xfId="15835"/>
    <cellStyle name="Normal 2 4" xfId="121"/>
    <cellStyle name="Normal 2 5" xfId="128"/>
    <cellStyle name="Normal 2 6" xfId="136"/>
    <cellStyle name="Normal 2 7" xfId="144"/>
    <cellStyle name="Normal 2_COMPOSIÇÕES" xfId="15834"/>
    <cellStyle name="Normal 20" xfId="45"/>
    <cellStyle name="Normal 21" xfId="27"/>
    <cellStyle name="Normal 22" xfId="29"/>
    <cellStyle name="Normal 23" xfId="26"/>
    <cellStyle name="Normal 24" xfId="28"/>
    <cellStyle name="Normal 25" xfId="30"/>
    <cellStyle name="Normal 26" xfId="31"/>
    <cellStyle name="Normal 27" xfId="32"/>
    <cellStyle name="Normal 28" xfId="51"/>
    <cellStyle name="Normal 29" xfId="69"/>
    <cellStyle name="Normal 29 2" xfId="107"/>
    <cellStyle name="Normal 3" xfId="12"/>
    <cellStyle name="Normal 3 2" xfId="112"/>
    <cellStyle name="Normal 3 2 10" xfId="840"/>
    <cellStyle name="Normal 3 2 10 2" xfId="2422"/>
    <cellStyle name="Normal 3 2 10 2 2" xfId="5017"/>
    <cellStyle name="Normal 3 2 10 2 2 2" xfId="12701"/>
    <cellStyle name="Normal 3 2 10 2 3" xfId="7542"/>
    <cellStyle name="Normal 3 2 10 2 3 2" xfId="15226"/>
    <cellStyle name="Normal 3 2 10 2 4" xfId="10106"/>
    <cellStyle name="Normal 3 2 10 3" xfId="3736"/>
    <cellStyle name="Normal 3 2 10 3 2" xfId="11420"/>
    <cellStyle name="Normal 3 2 10 4" xfId="6262"/>
    <cellStyle name="Normal 3 2 10 4 2" xfId="13946"/>
    <cellStyle name="Normal 3 2 10 5" xfId="8826"/>
    <cellStyle name="Normal 3 2 11" xfId="1782"/>
    <cellStyle name="Normal 3 2 11 2" xfId="4377"/>
    <cellStyle name="Normal 3 2 11 2 2" xfId="12061"/>
    <cellStyle name="Normal 3 2 11 3" xfId="6902"/>
    <cellStyle name="Normal 3 2 11 3 2" xfId="14586"/>
    <cellStyle name="Normal 3 2 11 4" xfId="9466"/>
    <cellStyle name="Normal 3 2 12" xfId="3087"/>
    <cellStyle name="Normal 3 2 12 2" xfId="10771"/>
    <cellStyle name="Normal 3 2 13" xfId="3049"/>
    <cellStyle name="Normal 3 2 13 2" xfId="10733"/>
    <cellStyle name="Normal 3 2 14" xfId="8186"/>
    <cellStyle name="Normal 3 2 2" xfId="185"/>
    <cellStyle name="Normal 3 2 2 10" xfId="1822"/>
    <cellStyle name="Normal 3 2 2 10 2" xfId="4417"/>
    <cellStyle name="Normal 3 2 2 10 2 2" xfId="12101"/>
    <cellStyle name="Normal 3 2 2 10 3" xfId="6942"/>
    <cellStyle name="Normal 3 2 2 10 3 2" xfId="14626"/>
    <cellStyle name="Normal 3 2 2 10 4" xfId="9506"/>
    <cellStyle name="Normal 3 2 2 11" xfId="3136"/>
    <cellStyle name="Normal 3 2 2 11 2" xfId="10820"/>
    <cellStyle name="Normal 3 2 2 12" xfId="5662"/>
    <cellStyle name="Normal 3 2 2 12 2" xfId="13346"/>
    <cellStyle name="Normal 3 2 2 13" xfId="8226"/>
    <cellStyle name="Normal 3 2 2 2" xfId="274"/>
    <cellStyle name="Normal 3 2 2 2 2" xfId="1002"/>
    <cellStyle name="Normal 3 2 2 2 2 2" xfId="2550"/>
    <cellStyle name="Normal 3 2 2 2 2 2 2" xfId="5145"/>
    <cellStyle name="Normal 3 2 2 2 2 2 2 2" xfId="12829"/>
    <cellStyle name="Normal 3 2 2 2 2 2 3" xfId="7670"/>
    <cellStyle name="Normal 3 2 2 2 2 2 3 2" xfId="15354"/>
    <cellStyle name="Normal 3 2 2 2 2 2 4" xfId="10234"/>
    <cellStyle name="Normal 3 2 2 2 2 3" xfId="3864"/>
    <cellStyle name="Normal 3 2 2 2 2 3 2" xfId="11548"/>
    <cellStyle name="Normal 3 2 2 2 2 4" xfId="6390"/>
    <cellStyle name="Normal 3 2 2 2 2 4 2" xfId="14074"/>
    <cellStyle name="Normal 3 2 2 2 2 5" xfId="8954"/>
    <cellStyle name="Normal 3 2 2 2 3" xfId="1910"/>
    <cellStyle name="Normal 3 2 2 2 3 2" xfId="4505"/>
    <cellStyle name="Normal 3 2 2 2 3 2 2" xfId="12189"/>
    <cellStyle name="Normal 3 2 2 2 3 3" xfId="7030"/>
    <cellStyle name="Normal 3 2 2 2 3 3 2" xfId="14714"/>
    <cellStyle name="Normal 3 2 2 2 3 4" xfId="9594"/>
    <cellStyle name="Normal 3 2 2 2 4" xfId="3224"/>
    <cellStyle name="Normal 3 2 2 2 4 2" xfId="10908"/>
    <cellStyle name="Normal 3 2 2 2 5" xfId="5750"/>
    <cellStyle name="Normal 3 2 2 2 5 2" xfId="13434"/>
    <cellStyle name="Normal 3 2 2 2 6" xfId="8314"/>
    <cellStyle name="Normal 3 2 2 2_Orçamento Elétrico " xfId="856"/>
    <cellStyle name="Normal 3 2 2 3" xfId="346"/>
    <cellStyle name="Normal 3 2 2 3 2" xfId="1074"/>
    <cellStyle name="Normal 3 2 2 3 2 2" xfId="2622"/>
    <cellStyle name="Normal 3 2 2 3 2 2 2" xfId="5217"/>
    <cellStyle name="Normal 3 2 2 3 2 2 2 2" xfId="12901"/>
    <cellStyle name="Normal 3 2 2 3 2 2 3" xfId="7742"/>
    <cellStyle name="Normal 3 2 2 3 2 2 3 2" xfId="15426"/>
    <cellStyle name="Normal 3 2 2 3 2 2 4" xfId="10306"/>
    <cellStyle name="Normal 3 2 2 3 2 3" xfId="3936"/>
    <cellStyle name="Normal 3 2 2 3 2 3 2" xfId="11620"/>
    <cellStyle name="Normal 3 2 2 3 2 4" xfId="6462"/>
    <cellStyle name="Normal 3 2 2 3 2 4 2" xfId="14146"/>
    <cellStyle name="Normal 3 2 2 3 2 5" xfId="9026"/>
    <cellStyle name="Normal 3 2 2 3 3" xfId="1982"/>
    <cellStyle name="Normal 3 2 2 3 3 2" xfId="4577"/>
    <cellStyle name="Normal 3 2 2 3 3 2 2" xfId="12261"/>
    <cellStyle name="Normal 3 2 2 3 3 3" xfId="7102"/>
    <cellStyle name="Normal 3 2 2 3 3 3 2" xfId="14786"/>
    <cellStyle name="Normal 3 2 2 3 3 4" xfId="9666"/>
    <cellStyle name="Normal 3 2 2 3 4" xfId="3296"/>
    <cellStyle name="Normal 3 2 2 3 4 2" xfId="10980"/>
    <cellStyle name="Normal 3 2 2 3 5" xfId="5822"/>
    <cellStyle name="Normal 3 2 2 3 5 2" xfId="13506"/>
    <cellStyle name="Normal 3 2 2 3 6" xfId="8386"/>
    <cellStyle name="Normal 3 2 2 3_Orçamento Elétrico " xfId="847"/>
    <cellStyle name="Normal 3 2 2 4" xfId="427"/>
    <cellStyle name="Normal 3 2 2 4 2" xfId="1155"/>
    <cellStyle name="Normal 3 2 2 4 2 2" xfId="2702"/>
    <cellStyle name="Normal 3 2 2 4 2 2 2" xfId="5297"/>
    <cellStyle name="Normal 3 2 2 4 2 2 2 2" xfId="12981"/>
    <cellStyle name="Normal 3 2 2 4 2 2 3" xfId="7822"/>
    <cellStyle name="Normal 3 2 2 4 2 2 3 2" xfId="15506"/>
    <cellStyle name="Normal 3 2 2 4 2 2 4" xfId="10386"/>
    <cellStyle name="Normal 3 2 2 4 2 3" xfId="4016"/>
    <cellStyle name="Normal 3 2 2 4 2 3 2" xfId="11700"/>
    <cellStyle name="Normal 3 2 2 4 2 4" xfId="6542"/>
    <cellStyle name="Normal 3 2 2 4 2 4 2" xfId="14226"/>
    <cellStyle name="Normal 3 2 2 4 2 5" xfId="9106"/>
    <cellStyle name="Normal 3 2 2 4 3" xfId="2062"/>
    <cellStyle name="Normal 3 2 2 4 3 2" xfId="4657"/>
    <cellStyle name="Normal 3 2 2 4 3 2 2" xfId="12341"/>
    <cellStyle name="Normal 3 2 2 4 3 3" xfId="7182"/>
    <cellStyle name="Normal 3 2 2 4 3 3 2" xfId="14866"/>
    <cellStyle name="Normal 3 2 2 4 3 4" xfId="9746"/>
    <cellStyle name="Normal 3 2 2 4 4" xfId="3376"/>
    <cellStyle name="Normal 3 2 2 4 4 2" xfId="11060"/>
    <cellStyle name="Normal 3 2 2 4 5" xfId="5902"/>
    <cellStyle name="Normal 3 2 2 4 5 2" xfId="13586"/>
    <cellStyle name="Normal 3 2 2 4 6" xfId="8466"/>
    <cellStyle name="Normal 3 2 2 4_Orçamento Elétrico " xfId="793"/>
    <cellStyle name="Normal 3 2 2 5" xfId="557"/>
    <cellStyle name="Normal 3 2 2 5 2" xfId="1285"/>
    <cellStyle name="Normal 3 2 2 5 2 2" xfId="2832"/>
    <cellStyle name="Normal 3 2 2 5 2 2 2" xfId="5427"/>
    <cellStyle name="Normal 3 2 2 5 2 2 2 2" xfId="13111"/>
    <cellStyle name="Normal 3 2 2 5 2 2 3" xfId="7952"/>
    <cellStyle name="Normal 3 2 2 5 2 2 3 2" xfId="15636"/>
    <cellStyle name="Normal 3 2 2 5 2 2 4" xfId="10516"/>
    <cellStyle name="Normal 3 2 2 5 2 3" xfId="4146"/>
    <cellStyle name="Normal 3 2 2 5 2 3 2" xfId="11830"/>
    <cellStyle name="Normal 3 2 2 5 2 4" xfId="6672"/>
    <cellStyle name="Normal 3 2 2 5 2 4 2" xfId="14356"/>
    <cellStyle name="Normal 3 2 2 5 2 5" xfId="9236"/>
    <cellStyle name="Normal 3 2 2 5 3" xfId="2192"/>
    <cellStyle name="Normal 3 2 2 5 3 2" xfId="4787"/>
    <cellStyle name="Normal 3 2 2 5 3 2 2" xfId="12471"/>
    <cellStyle name="Normal 3 2 2 5 3 3" xfId="7312"/>
    <cellStyle name="Normal 3 2 2 5 3 3 2" xfId="14996"/>
    <cellStyle name="Normal 3 2 2 5 3 4" xfId="9876"/>
    <cellStyle name="Normal 3 2 2 5 4" xfId="3506"/>
    <cellStyle name="Normal 3 2 2 5 4 2" xfId="11190"/>
    <cellStyle name="Normal 3 2 2 5 5" xfId="6032"/>
    <cellStyle name="Normal 3 2 2 5 5 2" xfId="13716"/>
    <cellStyle name="Normal 3 2 2 5 6" xfId="8596"/>
    <cellStyle name="Normal 3 2 2 5_Orçamento Elétrico " xfId="846"/>
    <cellStyle name="Normal 3 2 2 6" xfId="625"/>
    <cellStyle name="Normal 3 2 2 6 2" xfId="1353"/>
    <cellStyle name="Normal 3 2 2 6 2 2" xfId="2900"/>
    <cellStyle name="Normal 3 2 2 6 2 2 2" xfId="5495"/>
    <cellStyle name="Normal 3 2 2 6 2 2 2 2" xfId="13179"/>
    <cellStyle name="Normal 3 2 2 6 2 2 3" xfId="8020"/>
    <cellStyle name="Normal 3 2 2 6 2 2 3 2" xfId="15704"/>
    <cellStyle name="Normal 3 2 2 6 2 2 4" xfId="10584"/>
    <cellStyle name="Normal 3 2 2 6 2 3" xfId="4214"/>
    <cellStyle name="Normal 3 2 2 6 2 3 2" xfId="11898"/>
    <cellStyle name="Normal 3 2 2 6 2 4" xfId="6740"/>
    <cellStyle name="Normal 3 2 2 6 2 4 2" xfId="14424"/>
    <cellStyle name="Normal 3 2 2 6 2 5" xfId="9304"/>
    <cellStyle name="Normal 3 2 2 6 3" xfId="2260"/>
    <cellStyle name="Normal 3 2 2 6 3 2" xfId="4855"/>
    <cellStyle name="Normal 3 2 2 6 3 2 2" xfId="12539"/>
    <cellStyle name="Normal 3 2 2 6 3 3" xfId="7380"/>
    <cellStyle name="Normal 3 2 2 6 3 3 2" xfId="15064"/>
    <cellStyle name="Normal 3 2 2 6 3 4" xfId="9944"/>
    <cellStyle name="Normal 3 2 2 6 4" xfId="3574"/>
    <cellStyle name="Normal 3 2 2 6 4 2" xfId="11258"/>
    <cellStyle name="Normal 3 2 2 6 5" xfId="6100"/>
    <cellStyle name="Normal 3 2 2 6 5 2" xfId="13784"/>
    <cellStyle name="Normal 3 2 2 6 6" xfId="8664"/>
    <cellStyle name="Normal 3 2 2 6_Orçamento Elétrico " xfId="844"/>
    <cellStyle name="Normal 3 2 2 7" xfId="701"/>
    <cellStyle name="Normal 3 2 2 7 2" xfId="1429"/>
    <cellStyle name="Normal 3 2 2 7 2 2" xfId="2976"/>
    <cellStyle name="Normal 3 2 2 7 2 2 2" xfId="5571"/>
    <cellStyle name="Normal 3 2 2 7 2 2 2 2" xfId="13255"/>
    <cellStyle name="Normal 3 2 2 7 2 2 3" xfId="8096"/>
    <cellStyle name="Normal 3 2 2 7 2 2 3 2" xfId="15780"/>
    <cellStyle name="Normal 3 2 2 7 2 2 4" xfId="10660"/>
    <cellStyle name="Normal 3 2 2 7 2 3" xfId="4290"/>
    <cellStyle name="Normal 3 2 2 7 2 3 2" xfId="11974"/>
    <cellStyle name="Normal 3 2 2 7 2 4" xfId="6816"/>
    <cellStyle name="Normal 3 2 2 7 2 4 2" xfId="14500"/>
    <cellStyle name="Normal 3 2 2 7 2 5" xfId="9380"/>
    <cellStyle name="Normal 3 2 2 7 3" xfId="2336"/>
    <cellStyle name="Normal 3 2 2 7 3 2" xfId="4931"/>
    <cellStyle name="Normal 3 2 2 7 3 2 2" xfId="12615"/>
    <cellStyle name="Normal 3 2 2 7 3 3" xfId="7456"/>
    <cellStyle name="Normal 3 2 2 7 3 3 2" xfId="15140"/>
    <cellStyle name="Normal 3 2 2 7 3 4" xfId="10020"/>
    <cellStyle name="Normal 3 2 2 7 4" xfId="3650"/>
    <cellStyle name="Normal 3 2 2 7 4 2" xfId="11334"/>
    <cellStyle name="Normal 3 2 2 7 5" xfId="6176"/>
    <cellStyle name="Normal 3 2 2 7 5 2" xfId="13860"/>
    <cellStyle name="Normal 3 2 2 7 6" xfId="8740"/>
    <cellStyle name="Normal 3 2 2 7_Orçamento Elétrico " xfId="877"/>
    <cellStyle name="Normal 3 2 2 8" xfId="747"/>
    <cellStyle name="Normal 3 2 2 8 2" xfId="1475"/>
    <cellStyle name="Normal 3 2 2 8 2 2" xfId="3022"/>
    <cellStyle name="Normal 3 2 2 8 2 2 2" xfId="5617"/>
    <cellStyle name="Normal 3 2 2 8 2 2 2 2" xfId="13301"/>
    <cellStyle name="Normal 3 2 2 8 2 2 3" xfId="8142"/>
    <cellStyle name="Normal 3 2 2 8 2 2 3 2" xfId="15826"/>
    <cellStyle name="Normal 3 2 2 8 2 2 4" xfId="10706"/>
    <cellStyle name="Normal 3 2 2 8 2 3" xfId="4336"/>
    <cellStyle name="Normal 3 2 2 8 2 3 2" xfId="12020"/>
    <cellStyle name="Normal 3 2 2 8 2 4" xfId="6862"/>
    <cellStyle name="Normal 3 2 2 8 2 4 2" xfId="14546"/>
    <cellStyle name="Normal 3 2 2 8 2 5" xfId="9426"/>
    <cellStyle name="Normal 3 2 2 8 3" xfId="2382"/>
    <cellStyle name="Normal 3 2 2 8 3 2" xfId="4977"/>
    <cellStyle name="Normal 3 2 2 8 3 2 2" xfId="12661"/>
    <cellStyle name="Normal 3 2 2 8 3 3" xfId="7502"/>
    <cellStyle name="Normal 3 2 2 8 3 3 2" xfId="15186"/>
    <cellStyle name="Normal 3 2 2 8 3 4" xfId="10066"/>
    <cellStyle name="Normal 3 2 2 8 4" xfId="3696"/>
    <cellStyle name="Normal 3 2 2 8 4 2" xfId="11380"/>
    <cellStyle name="Normal 3 2 2 8 5" xfId="6222"/>
    <cellStyle name="Normal 3 2 2 8 5 2" xfId="13906"/>
    <cellStyle name="Normal 3 2 2 8 6" xfId="8786"/>
    <cellStyle name="Normal 3 2 2 8_Orçamento Elétrico " xfId="869"/>
    <cellStyle name="Normal 3 2 2 9" xfId="913"/>
    <cellStyle name="Normal 3 2 2 9 2" xfId="2462"/>
    <cellStyle name="Normal 3 2 2 9 2 2" xfId="5057"/>
    <cellStyle name="Normal 3 2 2 9 2 2 2" xfId="12741"/>
    <cellStyle name="Normal 3 2 2 9 2 3" xfId="7582"/>
    <cellStyle name="Normal 3 2 2 9 2 3 2" xfId="15266"/>
    <cellStyle name="Normal 3 2 2 9 2 4" xfId="10146"/>
    <cellStyle name="Normal 3 2 2 9 3" xfId="3776"/>
    <cellStyle name="Normal 3 2 2 9 3 2" xfId="11460"/>
    <cellStyle name="Normal 3 2 2 9 4" xfId="6302"/>
    <cellStyle name="Normal 3 2 2 9 4 2" xfId="13986"/>
    <cellStyle name="Normal 3 2 2 9 5" xfId="8866"/>
    <cellStyle name="Normal 3 2 2_Orçamento Elétrico " xfId="862"/>
    <cellStyle name="Normal 3 2 3" xfId="231"/>
    <cellStyle name="Normal 3 2 3 2" xfId="959"/>
    <cellStyle name="Normal 3 2 3 2 2" xfId="2507"/>
    <cellStyle name="Normal 3 2 3 2 2 2" xfId="5102"/>
    <cellStyle name="Normal 3 2 3 2 2 2 2" xfId="12786"/>
    <cellStyle name="Normal 3 2 3 2 2 3" xfId="7627"/>
    <cellStyle name="Normal 3 2 3 2 2 3 2" xfId="15311"/>
    <cellStyle name="Normal 3 2 3 2 2 4" xfId="10191"/>
    <cellStyle name="Normal 3 2 3 2 3" xfId="3821"/>
    <cellStyle name="Normal 3 2 3 2 3 2" xfId="11505"/>
    <cellStyle name="Normal 3 2 3 2 4" xfId="6347"/>
    <cellStyle name="Normal 3 2 3 2 4 2" xfId="14031"/>
    <cellStyle name="Normal 3 2 3 2 5" xfId="8911"/>
    <cellStyle name="Normal 3 2 3 3" xfId="1867"/>
    <cellStyle name="Normal 3 2 3 3 2" xfId="4462"/>
    <cellStyle name="Normal 3 2 3 3 2 2" xfId="12146"/>
    <cellStyle name="Normal 3 2 3 3 3" xfId="6987"/>
    <cellStyle name="Normal 3 2 3 3 3 2" xfId="14671"/>
    <cellStyle name="Normal 3 2 3 3 4" xfId="9551"/>
    <cellStyle name="Normal 3 2 3 4" xfId="3181"/>
    <cellStyle name="Normal 3 2 3 4 2" xfId="10865"/>
    <cellStyle name="Normal 3 2 3 5" xfId="5707"/>
    <cellStyle name="Normal 3 2 3 5 2" xfId="13391"/>
    <cellStyle name="Normal 3 2 3 6" xfId="8271"/>
    <cellStyle name="Normal 3 2 3_Orçamento Elétrico " xfId="861"/>
    <cellStyle name="Normal 3 2 4" xfId="306"/>
    <cellStyle name="Normal 3 2 4 2" xfId="1034"/>
    <cellStyle name="Normal 3 2 4 2 2" xfId="2582"/>
    <cellStyle name="Normal 3 2 4 2 2 2" xfId="5177"/>
    <cellStyle name="Normal 3 2 4 2 2 2 2" xfId="12861"/>
    <cellStyle name="Normal 3 2 4 2 2 3" xfId="7702"/>
    <cellStyle name="Normal 3 2 4 2 2 3 2" xfId="15386"/>
    <cellStyle name="Normal 3 2 4 2 2 4" xfId="10266"/>
    <cellStyle name="Normal 3 2 4 2 3" xfId="3896"/>
    <cellStyle name="Normal 3 2 4 2 3 2" xfId="11580"/>
    <cellStyle name="Normal 3 2 4 2 4" xfId="6422"/>
    <cellStyle name="Normal 3 2 4 2 4 2" xfId="14106"/>
    <cellStyle name="Normal 3 2 4 2 5" xfId="8986"/>
    <cellStyle name="Normal 3 2 4 3" xfId="1942"/>
    <cellStyle name="Normal 3 2 4 3 2" xfId="4537"/>
    <cellStyle name="Normal 3 2 4 3 2 2" xfId="12221"/>
    <cellStyle name="Normal 3 2 4 3 3" xfId="7062"/>
    <cellStyle name="Normal 3 2 4 3 3 2" xfId="14746"/>
    <cellStyle name="Normal 3 2 4 3 4" xfId="9626"/>
    <cellStyle name="Normal 3 2 4 4" xfId="3256"/>
    <cellStyle name="Normal 3 2 4 4 2" xfId="10940"/>
    <cellStyle name="Normal 3 2 4 5" xfId="5782"/>
    <cellStyle name="Normal 3 2 4 5 2" xfId="13466"/>
    <cellStyle name="Normal 3 2 4 6" xfId="8346"/>
    <cellStyle name="Normal 3 2 4_Orçamento Elétrico " xfId="855"/>
    <cellStyle name="Normal 3 2 5" xfId="387"/>
    <cellStyle name="Normal 3 2 5 2" xfId="1115"/>
    <cellStyle name="Normal 3 2 5 2 2" xfId="2662"/>
    <cellStyle name="Normal 3 2 5 2 2 2" xfId="5257"/>
    <cellStyle name="Normal 3 2 5 2 2 2 2" xfId="12941"/>
    <cellStyle name="Normal 3 2 5 2 2 3" xfId="7782"/>
    <cellStyle name="Normal 3 2 5 2 2 3 2" xfId="15466"/>
    <cellStyle name="Normal 3 2 5 2 2 4" xfId="10346"/>
    <cellStyle name="Normal 3 2 5 2 3" xfId="3976"/>
    <cellStyle name="Normal 3 2 5 2 3 2" xfId="11660"/>
    <cellStyle name="Normal 3 2 5 2 4" xfId="6502"/>
    <cellStyle name="Normal 3 2 5 2 4 2" xfId="14186"/>
    <cellStyle name="Normal 3 2 5 2 5" xfId="9066"/>
    <cellStyle name="Normal 3 2 5 3" xfId="2022"/>
    <cellStyle name="Normal 3 2 5 3 2" xfId="4617"/>
    <cellStyle name="Normal 3 2 5 3 2 2" xfId="12301"/>
    <cellStyle name="Normal 3 2 5 3 3" xfId="7142"/>
    <cellStyle name="Normal 3 2 5 3 3 2" xfId="14826"/>
    <cellStyle name="Normal 3 2 5 3 4" xfId="9706"/>
    <cellStyle name="Normal 3 2 5 4" xfId="3336"/>
    <cellStyle name="Normal 3 2 5 4 2" xfId="11020"/>
    <cellStyle name="Normal 3 2 5 5" xfId="5862"/>
    <cellStyle name="Normal 3 2 5 5 2" xfId="13546"/>
    <cellStyle name="Normal 3 2 5 6" xfId="8426"/>
    <cellStyle name="Normal 3 2 5_Orçamento Elétrico " xfId="843"/>
    <cellStyle name="Normal 3 2 6" xfId="500"/>
    <cellStyle name="Normal 3 2 6 2" xfId="1228"/>
    <cellStyle name="Normal 3 2 6 2 2" xfId="2775"/>
    <cellStyle name="Normal 3 2 6 2 2 2" xfId="5370"/>
    <cellStyle name="Normal 3 2 6 2 2 2 2" xfId="13054"/>
    <cellStyle name="Normal 3 2 6 2 2 3" xfId="7895"/>
    <cellStyle name="Normal 3 2 6 2 2 3 2" xfId="15579"/>
    <cellStyle name="Normal 3 2 6 2 2 4" xfId="10459"/>
    <cellStyle name="Normal 3 2 6 2 3" xfId="4089"/>
    <cellStyle name="Normal 3 2 6 2 3 2" xfId="11773"/>
    <cellStyle name="Normal 3 2 6 2 4" xfId="6615"/>
    <cellStyle name="Normal 3 2 6 2 4 2" xfId="14299"/>
    <cellStyle name="Normal 3 2 6 2 5" xfId="9179"/>
    <cellStyle name="Normal 3 2 6 3" xfId="2135"/>
    <cellStyle name="Normal 3 2 6 3 2" xfId="4730"/>
    <cellStyle name="Normal 3 2 6 3 2 2" xfId="12414"/>
    <cellStyle name="Normal 3 2 6 3 3" xfId="7255"/>
    <cellStyle name="Normal 3 2 6 3 3 2" xfId="14939"/>
    <cellStyle name="Normal 3 2 6 3 4" xfId="9819"/>
    <cellStyle name="Normal 3 2 6 4" xfId="3449"/>
    <cellStyle name="Normal 3 2 6 4 2" xfId="11133"/>
    <cellStyle name="Normal 3 2 6 5" xfId="5975"/>
    <cellStyle name="Normal 3 2 6 5 2" xfId="13659"/>
    <cellStyle name="Normal 3 2 6 6" xfId="8539"/>
    <cellStyle name="Normal 3 2 6_Orçamento Elétrico " xfId="755"/>
    <cellStyle name="Normal 3 2 7" xfId="574"/>
    <cellStyle name="Normal 3 2 7 2" xfId="1302"/>
    <cellStyle name="Normal 3 2 7 2 2" xfId="2849"/>
    <cellStyle name="Normal 3 2 7 2 2 2" xfId="5444"/>
    <cellStyle name="Normal 3 2 7 2 2 2 2" xfId="13128"/>
    <cellStyle name="Normal 3 2 7 2 2 3" xfId="7969"/>
    <cellStyle name="Normal 3 2 7 2 2 3 2" xfId="15653"/>
    <cellStyle name="Normal 3 2 7 2 2 4" xfId="10533"/>
    <cellStyle name="Normal 3 2 7 2 3" xfId="4163"/>
    <cellStyle name="Normal 3 2 7 2 3 2" xfId="11847"/>
    <cellStyle name="Normal 3 2 7 2 4" xfId="6689"/>
    <cellStyle name="Normal 3 2 7 2 4 2" xfId="14373"/>
    <cellStyle name="Normal 3 2 7 2 5" xfId="9253"/>
    <cellStyle name="Normal 3 2 7 3" xfId="2209"/>
    <cellStyle name="Normal 3 2 7 3 2" xfId="4804"/>
    <cellStyle name="Normal 3 2 7 3 2 2" xfId="12488"/>
    <cellStyle name="Normal 3 2 7 3 3" xfId="7329"/>
    <cellStyle name="Normal 3 2 7 3 3 2" xfId="15013"/>
    <cellStyle name="Normal 3 2 7 3 4" xfId="9893"/>
    <cellStyle name="Normal 3 2 7 4" xfId="3523"/>
    <cellStyle name="Normal 3 2 7 4 2" xfId="11207"/>
    <cellStyle name="Normal 3 2 7 5" xfId="6049"/>
    <cellStyle name="Normal 3 2 7 5 2" xfId="13733"/>
    <cellStyle name="Normal 3 2 7 6" xfId="8613"/>
    <cellStyle name="Normal 3 2 7_Orçamento Elétrico " xfId="868"/>
    <cellStyle name="Normal 3 2 8" xfId="650"/>
    <cellStyle name="Normal 3 2 8 2" xfId="1378"/>
    <cellStyle name="Normal 3 2 8 2 2" xfId="2925"/>
    <cellStyle name="Normal 3 2 8 2 2 2" xfId="5520"/>
    <cellStyle name="Normal 3 2 8 2 2 2 2" xfId="13204"/>
    <cellStyle name="Normal 3 2 8 2 2 3" xfId="8045"/>
    <cellStyle name="Normal 3 2 8 2 2 3 2" xfId="15729"/>
    <cellStyle name="Normal 3 2 8 2 2 4" xfId="10609"/>
    <cellStyle name="Normal 3 2 8 2 3" xfId="4239"/>
    <cellStyle name="Normal 3 2 8 2 3 2" xfId="11923"/>
    <cellStyle name="Normal 3 2 8 2 4" xfId="6765"/>
    <cellStyle name="Normal 3 2 8 2 4 2" xfId="14449"/>
    <cellStyle name="Normal 3 2 8 2 5" xfId="9329"/>
    <cellStyle name="Normal 3 2 8 3" xfId="2285"/>
    <cellStyle name="Normal 3 2 8 3 2" xfId="4880"/>
    <cellStyle name="Normal 3 2 8 3 2 2" xfId="12564"/>
    <cellStyle name="Normal 3 2 8 3 3" xfId="7405"/>
    <cellStyle name="Normal 3 2 8 3 3 2" xfId="15089"/>
    <cellStyle name="Normal 3 2 8 3 4" xfId="9969"/>
    <cellStyle name="Normal 3 2 8 4" xfId="3599"/>
    <cellStyle name="Normal 3 2 8 4 2" xfId="11283"/>
    <cellStyle name="Normal 3 2 8 5" xfId="6125"/>
    <cellStyle name="Normal 3 2 8 5 2" xfId="13809"/>
    <cellStyle name="Normal 3 2 8 6" xfId="8689"/>
    <cellStyle name="Normal 3 2 8_Orçamento Elétrico " xfId="860"/>
    <cellStyle name="Normal 3 2 9" xfId="707"/>
    <cellStyle name="Normal 3 2 9 2" xfId="1435"/>
    <cellStyle name="Normal 3 2 9 2 2" xfId="2982"/>
    <cellStyle name="Normal 3 2 9 2 2 2" xfId="5577"/>
    <cellStyle name="Normal 3 2 9 2 2 2 2" xfId="13261"/>
    <cellStyle name="Normal 3 2 9 2 2 3" xfId="8102"/>
    <cellStyle name="Normal 3 2 9 2 2 3 2" xfId="15786"/>
    <cellStyle name="Normal 3 2 9 2 2 4" xfId="10666"/>
    <cellStyle name="Normal 3 2 9 2 3" xfId="4296"/>
    <cellStyle name="Normal 3 2 9 2 3 2" xfId="11980"/>
    <cellStyle name="Normal 3 2 9 2 4" xfId="6822"/>
    <cellStyle name="Normal 3 2 9 2 4 2" xfId="14506"/>
    <cellStyle name="Normal 3 2 9 2 5" xfId="9386"/>
    <cellStyle name="Normal 3 2 9 3" xfId="2342"/>
    <cellStyle name="Normal 3 2 9 3 2" xfId="4937"/>
    <cellStyle name="Normal 3 2 9 3 2 2" xfId="12621"/>
    <cellStyle name="Normal 3 2 9 3 3" xfId="7462"/>
    <cellStyle name="Normal 3 2 9 3 3 2" xfId="15146"/>
    <cellStyle name="Normal 3 2 9 3 4" xfId="10026"/>
    <cellStyle name="Normal 3 2 9 4" xfId="3656"/>
    <cellStyle name="Normal 3 2 9 4 2" xfId="11340"/>
    <cellStyle name="Normal 3 2 9 5" xfId="6182"/>
    <cellStyle name="Normal 3 2 9 5 2" xfId="13866"/>
    <cellStyle name="Normal 3 2 9 6" xfId="8746"/>
    <cellStyle name="Normal 3 2 9_Orçamento Elétrico " xfId="854"/>
    <cellStyle name="Normal 3 2_Orçamento Elétrico " xfId="870"/>
    <cellStyle name="Normal 3 3" xfId="123"/>
    <cellStyle name="Normal 3 3 10" xfId="852"/>
    <cellStyle name="Normal 3 3 10 2" xfId="2424"/>
    <cellStyle name="Normal 3 3 10 2 2" xfId="5019"/>
    <cellStyle name="Normal 3 3 10 2 2 2" xfId="12703"/>
    <cellStyle name="Normal 3 3 10 2 3" xfId="7544"/>
    <cellStyle name="Normal 3 3 10 2 3 2" xfId="15228"/>
    <cellStyle name="Normal 3 3 10 2 4" xfId="10108"/>
    <cellStyle name="Normal 3 3 10 3" xfId="3738"/>
    <cellStyle name="Normal 3 3 10 3 2" xfId="11422"/>
    <cellStyle name="Normal 3 3 10 4" xfId="6264"/>
    <cellStyle name="Normal 3 3 10 4 2" xfId="13948"/>
    <cellStyle name="Normal 3 3 10 5" xfId="8828"/>
    <cellStyle name="Normal 3 3 11" xfId="1784"/>
    <cellStyle name="Normal 3 3 11 2" xfId="4379"/>
    <cellStyle name="Normal 3 3 11 2 2" xfId="12063"/>
    <cellStyle name="Normal 3 3 11 3" xfId="6904"/>
    <cellStyle name="Normal 3 3 11 3 2" xfId="14588"/>
    <cellStyle name="Normal 3 3 11 4" xfId="9468"/>
    <cellStyle name="Normal 3 3 12" xfId="3093"/>
    <cellStyle name="Normal 3 3 12 2" xfId="10777"/>
    <cellStyle name="Normal 3 3 13" xfId="5624"/>
    <cellStyle name="Normal 3 3 13 2" xfId="13308"/>
    <cellStyle name="Normal 3 3 14" xfId="8188"/>
    <cellStyle name="Normal 3 3 2" xfId="187"/>
    <cellStyle name="Normal 3 3 2 10" xfId="1824"/>
    <cellStyle name="Normal 3 3 2 10 2" xfId="4419"/>
    <cellStyle name="Normal 3 3 2 10 2 2" xfId="12103"/>
    <cellStyle name="Normal 3 3 2 10 3" xfId="6944"/>
    <cellStyle name="Normal 3 3 2 10 3 2" xfId="14628"/>
    <cellStyle name="Normal 3 3 2 10 4" xfId="9508"/>
    <cellStyle name="Normal 3 3 2 11" xfId="3138"/>
    <cellStyle name="Normal 3 3 2 11 2" xfId="10822"/>
    <cellStyle name="Normal 3 3 2 12" xfId="5664"/>
    <cellStyle name="Normal 3 3 2 12 2" xfId="13348"/>
    <cellStyle name="Normal 3 3 2 13" xfId="8228"/>
    <cellStyle name="Normal 3 3 2 2" xfId="276"/>
    <cellStyle name="Normal 3 3 2 2 2" xfId="1004"/>
    <cellStyle name="Normal 3 3 2 2 2 2" xfId="2552"/>
    <cellStyle name="Normal 3 3 2 2 2 2 2" xfId="5147"/>
    <cellStyle name="Normal 3 3 2 2 2 2 2 2" xfId="12831"/>
    <cellStyle name="Normal 3 3 2 2 2 2 3" xfId="7672"/>
    <cellStyle name="Normal 3 3 2 2 2 2 3 2" xfId="15356"/>
    <cellStyle name="Normal 3 3 2 2 2 2 4" xfId="10236"/>
    <cellStyle name="Normal 3 3 2 2 2 3" xfId="3866"/>
    <cellStyle name="Normal 3 3 2 2 2 3 2" xfId="11550"/>
    <cellStyle name="Normal 3 3 2 2 2 4" xfId="6392"/>
    <cellStyle name="Normal 3 3 2 2 2 4 2" xfId="14076"/>
    <cellStyle name="Normal 3 3 2 2 2 5" xfId="8956"/>
    <cellStyle name="Normal 3 3 2 2 3" xfId="1912"/>
    <cellStyle name="Normal 3 3 2 2 3 2" xfId="4507"/>
    <cellStyle name="Normal 3 3 2 2 3 2 2" xfId="12191"/>
    <cellStyle name="Normal 3 3 2 2 3 3" xfId="7032"/>
    <cellStyle name="Normal 3 3 2 2 3 3 2" xfId="14716"/>
    <cellStyle name="Normal 3 3 2 2 3 4" xfId="9596"/>
    <cellStyle name="Normal 3 3 2 2 4" xfId="3226"/>
    <cellStyle name="Normal 3 3 2 2 4 2" xfId="10910"/>
    <cellStyle name="Normal 3 3 2 2 5" xfId="5752"/>
    <cellStyle name="Normal 3 3 2 2 5 2" xfId="13436"/>
    <cellStyle name="Normal 3 3 2 2 6" xfId="8316"/>
    <cellStyle name="Normal 3 3 2 2_Orçamento Elétrico " xfId="804"/>
    <cellStyle name="Normal 3 3 2 3" xfId="348"/>
    <cellStyle name="Normal 3 3 2 3 2" xfId="1076"/>
    <cellStyle name="Normal 3 3 2 3 2 2" xfId="2624"/>
    <cellStyle name="Normal 3 3 2 3 2 2 2" xfId="5219"/>
    <cellStyle name="Normal 3 3 2 3 2 2 2 2" xfId="12903"/>
    <cellStyle name="Normal 3 3 2 3 2 2 3" xfId="7744"/>
    <cellStyle name="Normal 3 3 2 3 2 2 3 2" xfId="15428"/>
    <cellStyle name="Normal 3 3 2 3 2 2 4" xfId="10308"/>
    <cellStyle name="Normal 3 3 2 3 2 3" xfId="3938"/>
    <cellStyle name="Normal 3 3 2 3 2 3 2" xfId="11622"/>
    <cellStyle name="Normal 3 3 2 3 2 4" xfId="6464"/>
    <cellStyle name="Normal 3 3 2 3 2 4 2" xfId="14148"/>
    <cellStyle name="Normal 3 3 2 3 2 5" xfId="9028"/>
    <cellStyle name="Normal 3 3 2 3 3" xfId="1984"/>
    <cellStyle name="Normal 3 3 2 3 3 2" xfId="4579"/>
    <cellStyle name="Normal 3 3 2 3 3 2 2" xfId="12263"/>
    <cellStyle name="Normal 3 3 2 3 3 3" xfId="7104"/>
    <cellStyle name="Normal 3 3 2 3 3 3 2" xfId="14788"/>
    <cellStyle name="Normal 3 3 2 3 3 4" xfId="9668"/>
    <cellStyle name="Normal 3 3 2 3 4" xfId="3298"/>
    <cellStyle name="Normal 3 3 2 3 4 2" xfId="10982"/>
    <cellStyle name="Normal 3 3 2 3 5" xfId="5824"/>
    <cellStyle name="Normal 3 3 2 3 5 2" xfId="13508"/>
    <cellStyle name="Normal 3 3 2 3 6" xfId="8388"/>
    <cellStyle name="Normal 3 3 2 3_Orçamento Elétrico " xfId="798"/>
    <cellStyle name="Normal 3 3 2 4" xfId="429"/>
    <cellStyle name="Normal 3 3 2 4 2" xfId="1157"/>
    <cellStyle name="Normal 3 3 2 4 2 2" xfId="2704"/>
    <cellStyle name="Normal 3 3 2 4 2 2 2" xfId="5299"/>
    <cellStyle name="Normal 3 3 2 4 2 2 2 2" xfId="12983"/>
    <cellStyle name="Normal 3 3 2 4 2 2 3" xfId="7824"/>
    <cellStyle name="Normal 3 3 2 4 2 2 3 2" xfId="15508"/>
    <cellStyle name="Normal 3 3 2 4 2 2 4" xfId="10388"/>
    <cellStyle name="Normal 3 3 2 4 2 3" xfId="4018"/>
    <cellStyle name="Normal 3 3 2 4 2 3 2" xfId="11702"/>
    <cellStyle name="Normal 3 3 2 4 2 4" xfId="6544"/>
    <cellStyle name="Normal 3 3 2 4 2 4 2" xfId="14228"/>
    <cellStyle name="Normal 3 3 2 4 2 5" xfId="9108"/>
    <cellStyle name="Normal 3 3 2 4 3" xfId="2064"/>
    <cellStyle name="Normal 3 3 2 4 3 2" xfId="4659"/>
    <cellStyle name="Normal 3 3 2 4 3 2 2" xfId="12343"/>
    <cellStyle name="Normal 3 3 2 4 3 3" xfId="7184"/>
    <cellStyle name="Normal 3 3 2 4 3 3 2" xfId="14868"/>
    <cellStyle name="Normal 3 3 2 4 3 4" xfId="9748"/>
    <cellStyle name="Normal 3 3 2 4 4" xfId="3378"/>
    <cellStyle name="Normal 3 3 2 4 4 2" xfId="11062"/>
    <cellStyle name="Normal 3 3 2 4 5" xfId="5904"/>
    <cellStyle name="Normal 3 3 2 4 5 2" xfId="13588"/>
    <cellStyle name="Normal 3 3 2 4 6" xfId="8468"/>
    <cellStyle name="Normal 3 3 2 4_Orçamento Elétrico " xfId="791"/>
    <cellStyle name="Normal 3 3 2 5" xfId="559"/>
    <cellStyle name="Normal 3 3 2 5 2" xfId="1287"/>
    <cellStyle name="Normal 3 3 2 5 2 2" xfId="2834"/>
    <cellStyle name="Normal 3 3 2 5 2 2 2" xfId="5429"/>
    <cellStyle name="Normal 3 3 2 5 2 2 2 2" xfId="13113"/>
    <cellStyle name="Normal 3 3 2 5 2 2 3" xfId="7954"/>
    <cellStyle name="Normal 3 3 2 5 2 2 3 2" xfId="15638"/>
    <cellStyle name="Normal 3 3 2 5 2 2 4" xfId="10518"/>
    <cellStyle name="Normal 3 3 2 5 2 3" xfId="4148"/>
    <cellStyle name="Normal 3 3 2 5 2 3 2" xfId="11832"/>
    <cellStyle name="Normal 3 3 2 5 2 4" xfId="6674"/>
    <cellStyle name="Normal 3 3 2 5 2 4 2" xfId="14358"/>
    <cellStyle name="Normal 3 3 2 5 2 5" xfId="9238"/>
    <cellStyle name="Normal 3 3 2 5 3" xfId="2194"/>
    <cellStyle name="Normal 3 3 2 5 3 2" xfId="4789"/>
    <cellStyle name="Normal 3 3 2 5 3 2 2" xfId="12473"/>
    <cellStyle name="Normal 3 3 2 5 3 3" xfId="7314"/>
    <cellStyle name="Normal 3 3 2 5 3 3 2" xfId="14998"/>
    <cellStyle name="Normal 3 3 2 5 3 4" xfId="9878"/>
    <cellStyle name="Normal 3 3 2 5 4" xfId="3508"/>
    <cellStyle name="Normal 3 3 2 5 4 2" xfId="11192"/>
    <cellStyle name="Normal 3 3 2 5 5" xfId="6034"/>
    <cellStyle name="Normal 3 3 2 5 5 2" xfId="13718"/>
    <cellStyle name="Normal 3 3 2 5 6" xfId="8598"/>
    <cellStyle name="Normal 3 3 2 5_Orçamento Elétrico " xfId="876"/>
    <cellStyle name="Normal 3 3 2 6" xfId="627"/>
    <cellStyle name="Normal 3 3 2 6 2" xfId="1355"/>
    <cellStyle name="Normal 3 3 2 6 2 2" xfId="2902"/>
    <cellStyle name="Normal 3 3 2 6 2 2 2" xfId="5497"/>
    <cellStyle name="Normal 3 3 2 6 2 2 2 2" xfId="13181"/>
    <cellStyle name="Normal 3 3 2 6 2 2 3" xfId="8022"/>
    <cellStyle name="Normal 3 3 2 6 2 2 3 2" xfId="15706"/>
    <cellStyle name="Normal 3 3 2 6 2 2 4" xfId="10586"/>
    <cellStyle name="Normal 3 3 2 6 2 3" xfId="4216"/>
    <cellStyle name="Normal 3 3 2 6 2 3 2" xfId="11900"/>
    <cellStyle name="Normal 3 3 2 6 2 4" xfId="6742"/>
    <cellStyle name="Normal 3 3 2 6 2 4 2" xfId="14426"/>
    <cellStyle name="Normal 3 3 2 6 2 5" xfId="9306"/>
    <cellStyle name="Normal 3 3 2 6 3" xfId="2262"/>
    <cellStyle name="Normal 3 3 2 6 3 2" xfId="4857"/>
    <cellStyle name="Normal 3 3 2 6 3 2 2" xfId="12541"/>
    <cellStyle name="Normal 3 3 2 6 3 3" xfId="7382"/>
    <cellStyle name="Normal 3 3 2 6 3 3 2" xfId="15066"/>
    <cellStyle name="Normal 3 3 2 6 3 4" xfId="9946"/>
    <cellStyle name="Normal 3 3 2 6 4" xfId="3576"/>
    <cellStyle name="Normal 3 3 2 6 4 2" xfId="11260"/>
    <cellStyle name="Normal 3 3 2 6 5" xfId="6102"/>
    <cellStyle name="Normal 3 3 2 6 5 2" xfId="13786"/>
    <cellStyle name="Normal 3 3 2 6 6" xfId="8666"/>
    <cellStyle name="Normal 3 3 2 6_Orçamento Elétrico " xfId="763"/>
    <cellStyle name="Normal 3 3 2 7" xfId="703"/>
    <cellStyle name="Normal 3 3 2 7 2" xfId="1431"/>
    <cellStyle name="Normal 3 3 2 7 2 2" xfId="2978"/>
    <cellStyle name="Normal 3 3 2 7 2 2 2" xfId="5573"/>
    <cellStyle name="Normal 3 3 2 7 2 2 2 2" xfId="13257"/>
    <cellStyle name="Normal 3 3 2 7 2 2 3" xfId="8098"/>
    <cellStyle name="Normal 3 3 2 7 2 2 3 2" xfId="15782"/>
    <cellStyle name="Normal 3 3 2 7 2 2 4" xfId="10662"/>
    <cellStyle name="Normal 3 3 2 7 2 3" xfId="4292"/>
    <cellStyle name="Normal 3 3 2 7 2 3 2" xfId="11976"/>
    <cellStyle name="Normal 3 3 2 7 2 4" xfId="6818"/>
    <cellStyle name="Normal 3 3 2 7 2 4 2" xfId="14502"/>
    <cellStyle name="Normal 3 3 2 7 2 5" xfId="9382"/>
    <cellStyle name="Normal 3 3 2 7 3" xfId="2338"/>
    <cellStyle name="Normal 3 3 2 7 3 2" xfId="4933"/>
    <cellStyle name="Normal 3 3 2 7 3 2 2" xfId="12617"/>
    <cellStyle name="Normal 3 3 2 7 3 3" xfId="7458"/>
    <cellStyle name="Normal 3 3 2 7 3 3 2" xfId="15142"/>
    <cellStyle name="Normal 3 3 2 7 3 4" xfId="10022"/>
    <cellStyle name="Normal 3 3 2 7 4" xfId="3652"/>
    <cellStyle name="Normal 3 3 2 7 4 2" xfId="11336"/>
    <cellStyle name="Normal 3 3 2 7 5" xfId="6178"/>
    <cellStyle name="Normal 3 3 2 7 5 2" xfId="13862"/>
    <cellStyle name="Normal 3 3 2 7 6" xfId="8742"/>
    <cellStyle name="Normal 3 3 2 7_Orçamento Elétrico " xfId="762"/>
    <cellStyle name="Normal 3 3 2 8" xfId="749"/>
    <cellStyle name="Normal 3 3 2 8 2" xfId="1477"/>
    <cellStyle name="Normal 3 3 2 8 2 2" xfId="3024"/>
    <cellStyle name="Normal 3 3 2 8 2 2 2" xfId="5619"/>
    <cellStyle name="Normal 3 3 2 8 2 2 2 2" xfId="13303"/>
    <cellStyle name="Normal 3 3 2 8 2 2 3" xfId="8144"/>
    <cellStyle name="Normal 3 3 2 8 2 2 3 2" xfId="15828"/>
    <cellStyle name="Normal 3 3 2 8 2 2 4" xfId="10708"/>
    <cellStyle name="Normal 3 3 2 8 2 3" xfId="4338"/>
    <cellStyle name="Normal 3 3 2 8 2 3 2" xfId="12022"/>
    <cellStyle name="Normal 3 3 2 8 2 4" xfId="6864"/>
    <cellStyle name="Normal 3 3 2 8 2 4 2" xfId="14548"/>
    <cellStyle name="Normal 3 3 2 8 2 5" xfId="9428"/>
    <cellStyle name="Normal 3 3 2 8 3" xfId="2384"/>
    <cellStyle name="Normal 3 3 2 8 3 2" xfId="4979"/>
    <cellStyle name="Normal 3 3 2 8 3 2 2" xfId="12663"/>
    <cellStyle name="Normal 3 3 2 8 3 3" xfId="7504"/>
    <cellStyle name="Normal 3 3 2 8 3 3 2" xfId="15188"/>
    <cellStyle name="Normal 3 3 2 8 3 4" xfId="10068"/>
    <cellStyle name="Normal 3 3 2 8 4" xfId="3698"/>
    <cellStyle name="Normal 3 3 2 8 4 2" xfId="11382"/>
    <cellStyle name="Normal 3 3 2 8 5" xfId="6224"/>
    <cellStyle name="Normal 3 3 2 8 5 2" xfId="13908"/>
    <cellStyle name="Normal 3 3 2 8 6" xfId="8788"/>
    <cellStyle name="Normal 3 3 2 8_Orçamento Elétrico " xfId="841"/>
    <cellStyle name="Normal 3 3 2 9" xfId="915"/>
    <cellStyle name="Normal 3 3 2 9 2" xfId="2464"/>
    <cellStyle name="Normal 3 3 2 9 2 2" xfId="5059"/>
    <cellStyle name="Normal 3 3 2 9 2 2 2" xfId="12743"/>
    <cellStyle name="Normal 3 3 2 9 2 3" xfId="7584"/>
    <cellStyle name="Normal 3 3 2 9 2 3 2" xfId="15268"/>
    <cellStyle name="Normal 3 3 2 9 2 4" xfId="10148"/>
    <cellStyle name="Normal 3 3 2 9 3" xfId="3778"/>
    <cellStyle name="Normal 3 3 2 9 3 2" xfId="11462"/>
    <cellStyle name="Normal 3 3 2 9 4" xfId="6304"/>
    <cellStyle name="Normal 3 3 2 9 4 2" xfId="13988"/>
    <cellStyle name="Normal 3 3 2 9 5" xfId="8868"/>
    <cellStyle name="Normal 3 3 2_Orçamento Elétrico " xfId="810"/>
    <cellStyle name="Normal 3 3 3" xfId="233"/>
    <cellStyle name="Normal 3 3 3 2" xfId="961"/>
    <cellStyle name="Normal 3 3 3 2 2" xfId="2509"/>
    <cellStyle name="Normal 3 3 3 2 2 2" xfId="5104"/>
    <cellStyle name="Normal 3 3 3 2 2 2 2" xfId="12788"/>
    <cellStyle name="Normal 3 3 3 2 2 3" xfId="7629"/>
    <cellStyle name="Normal 3 3 3 2 2 3 2" xfId="15313"/>
    <cellStyle name="Normal 3 3 3 2 2 4" xfId="10193"/>
    <cellStyle name="Normal 3 3 3 2 3" xfId="3823"/>
    <cellStyle name="Normal 3 3 3 2 3 2" xfId="11507"/>
    <cellStyle name="Normal 3 3 3 2 4" xfId="6349"/>
    <cellStyle name="Normal 3 3 3 2 4 2" xfId="14033"/>
    <cellStyle name="Normal 3 3 3 2 5" xfId="8913"/>
    <cellStyle name="Normal 3 3 3 3" xfId="1869"/>
    <cellStyle name="Normal 3 3 3 3 2" xfId="4464"/>
    <cellStyle name="Normal 3 3 3 3 2 2" xfId="12148"/>
    <cellStyle name="Normal 3 3 3 3 3" xfId="6989"/>
    <cellStyle name="Normal 3 3 3 3 3 2" xfId="14673"/>
    <cellStyle name="Normal 3 3 3 3 4" xfId="9553"/>
    <cellStyle name="Normal 3 3 3 4" xfId="3183"/>
    <cellStyle name="Normal 3 3 3 4 2" xfId="10867"/>
    <cellStyle name="Normal 3 3 3 5" xfId="5709"/>
    <cellStyle name="Normal 3 3 3 5 2" xfId="13393"/>
    <cellStyle name="Normal 3 3 3 6" xfId="8273"/>
    <cellStyle name="Normal 3 3 3_Orçamento Elétrico " xfId="771"/>
    <cellStyle name="Normal 3 3 4" xfId="308"/>
    <cellStyle name="Normal 3 3 4 2" xfId="1036"/>
    <cellStyle name="Normal 3 3 4 2 2" xfId="2584"/>
    <cellStyle name="Normal 3 3 4 2 2 2" xfId="5179"/>
    <cellStyle name="Normal 3 3 4 2 2 2 2" xfId="12863"/>
    <cellStyle name="Normal 3 3 4 2 2 3" xfId="7704"/>
    <cellStyle name="Normal 3 3 4 2 2 3 2" xfId="15388"/>
    <cellStyle name="Normal 3 3 4 2 2 4" xfId="10268"/>
    <cellStyle name="Normal 3 3 4 2 3" xfId="3898"/>
    <cellStyle name="Normal 3 3 4 2 3 2" xfId="11582"/>
    <cellStyle name="Normal 3 3 4 2 4" xfId="6424"/>
    <cellStyle name="Normal 3 3 4 2 4 2" xfId="14108"/>
    <cellStyle name="Normal 3 3 4 2 5" xfId="8988"/>
    <cellStyle name="Normal 3 3 4 3" xfId="1944"/>
    <cellStyle name="Normal 3 3 4 3 2" xfId="4539"/>
    <cellStyle name="Normal 3 3 4 3 2 2" xfId="12223"/>
    <cellStyle name="Normal 3 3 4 3 3" xfId="7064"/>
    <cellStyle name="Normal 3 3 4 3 3 2" xfId="14748"/>
    <cellStyle name="Normal 3 3 4 3 4" xfId="9628"/>
    <cellStyle name="Normal 3 3 4 4" xfId="3258"/>
    <cellStyle name="Normal 3 3 4 4 2" xfId="10942"/>
    <cellStyle name="Normal 3 3 4 5" xfId="5784"/>
    <cellStyle name="Normal 3 3 4 5 2" xfId="13468"/>
    <cellStyle name="Normal 3 3 4 6" xfId="8348"/>
    <cellStyle name="Normal 3 3 4_Orçamento Elétrico " xfId="770"/>
    <cellStyle name="Normal 3 3 5" xfId="389"/>
    <cellStyle name="Normal 3 3 5 2" xfId="1117"/>
    <cellStyle name="Normal 3 3 5 2 2" xfId="2664"/>
    <cellStyle name="Normal 3 3 5 2 2 2" xfId="5259"/>
    <cellStyle name="Normal 3 3 5 2 2 2 2" xfId="12943"/>
    <cellStyle name="Normal 3 3 5 2 2 3" xfId="7784"/>
    <cellStyle name="Normal 3 3 5 2 2 3 2" xfId="15468"/>
    <cellStyle name="Normal 3 3 5 2 2 4" xfId="10348"/>
    <cellStyle name="Normal 3 3 5 2 3" xfId="3978"/>
    <cellStyle name="Normal 3 3 5 2 3 2" xfId="11662"/>
    <cellStyle name="Normal 3 3 5 2 4" xfId="6504"/>
    <cellStyle name="Normal 3 3 5 2 4 2" xfId="14188"/>
    <cellStyle name="Normal 3 3 5 2 5" xfId="9068"/>
    <cellStyle name="Normal 3 3 5 3" xfId="2024"/>
    <cellStyle name="Normal 3 3 5 3 2" xfId="4619"/>
    <cellStyle name="Normal 3 3 5 3 2 2" xfId="12303"/>
    <cellStyle name="Normal 3 3 5 3 3" xfId="7144"/>
    <cellStyle name="Normal 3 3 5 3 3 2" xfId="14828"/>
    <cellStyle name="Normal 3 3 5 3 4" xfId="9708"/>
    <cellStyle name="Normal 3 3 5 4" xfId="3338"/>
    <cellStyle name="Normal 3 3 5 4 2" xfId="11022"/>
    <cellStyle name="Normal 3 3 5 5" xfId="5864"/>
    <cellStyle name="Normal 3 3 5 5 2" xfId="13548"/>
    <cellStyle name="Normal 3 3 5 6" xfId="8428"/>
    <cellStyle name="Normal 3 3 5_Orçamento Elétrico " xfId="769"/>
    <cellStyle name="Normal 3 3 6" xfId="506"/>
    <cellStyle name="Normal 3 3 6 2" xfId="1234"/>
    <cellStyle name="Normal 3 3 6 2 2" xfId="2781"/>
    <cellStyle name="Normal 3 3 6 2 2 2" xfId="5376"/>
    <cellStyle name="Normal 3 3 6 2 2 2 2" xfId="13060"/>
    <cellStyle name="Normal 3 3 6 2 2 3" xfId="7901"/>
    <cellStyle name="Normal 3 3 6 2 2 3 2" xfId="15585"/>
    <cellStyle name="Normal 3 3 6 2 2 4" xfId="10465"/>
    <cellStyle name="Normal 3 3 6 2 3" xfId="4095"/>
    <cellStyle name="Normal 3 3 6 2 3 2" xfId="11779"/>
    <cellStyle name="Normal 3 3 6 2 4" xfId="6621"/>
    <cellStyle name="Normal 3 3 6 2 4 2" xfId="14305"/>
    <cellStyle name="Normal 3 3 6 2 5" xfId="9185"/>
    <cellStyle name="Normal 3 3 6 3" xfId="2141"/>
    <cellStyle name="Normal 3 3 6 3 2" xfId="4736"/>
    <cellStyle name="Normal 3 3 6 3 2 2" xfId="12420"/>
    <cellStyle name="Normal 3 3 6 3 3" xfId="7261"/>
    <cellStyle name="Normal 3 3 6 3 3 2" xfId="14945"/>
    <cellStyle name="Normal 3 3 6 3 4" xfId="9825"/>
    <cellStyle name="Normal 3 3 6 4" xfId="3455"/>
    <cellStyle name="Normal 3 3 6 4 2" xfId="11139"/>
    <cellStyle name="Normal 3 3 6 5" xfId="5981"/>
    <cellStyle name="Normal 3 3 6 5 2" xfId="13665"/>
    <cellStyle name="Normal 3 3 6 6" xfId="8545"/>
    <cellStyle name="Normal 3 3 6_Orçamento Elétrico " xfId="761"/>
    <cellStyle name="Normal 3 3 7" xfId="579"/>
    <cellStyle name="Normal 3 3 7 2" xfId="1307"/>
    <cellStyle name="Normal 3 3 7 2 2" xfId="2854"/>
    <cellStyle name="Normal 3 3 7 2 2 2" xfId="5449"/>
    <cellStyle name="Normal 3 3 7 2 2 2 2" xfId="13133"/>
    <cellStyle name="Normal 3 3 7 2 2 3" xfId="7974"/>
    <cellStyle name="Normal 3 3 7 2 2 3 2" xfId="15658"/>
    <cellStyle name="Normal 3 3 7 2 2 4" xfId="10538"/>
    <cellStyle name="Normal 3 3 7 2 3" xfId="4168"/>
    <cellStyle name="Normal 3 3 7 2 3 2" xfId="11852"/>
    <cellStyle name="Normal 3 3 7 2 4" xfId="6694"/>
    <cellStyle name="Normal 3 3 7 2 4 2" xfId="14378"/>
    <cellStyle name="Normal 3 3 7 2 5" xfId="9258"/>
    <cellStyle name="Normal 3 3 7 3" xfId="2214"/>
    <cellStyle name="Normal 3 3 7 3 2" xfId="4809"/>
    <cellStyle name="Normal 3 3 7 3 2 2" xfId="12493"/>
    <cellStyle name="Normal 3 3 7 3 3" xfId="7334"/>
    <cellStyle name="Normal 3 3 7 3 3 2" xfId="15018"/>
    <cellStyle name="Normal 3 3 7 3 4" xfId="9898"/>
    <cellStyle name="Normal 3 3 7 4" xfId="3528"/>
    <cellStyle name="Normal 3 3 7 4 2" xfId="11212"/>
    <cellStyle name="Normal 3 3 7 5" xfId="6054"/>
    <cellStyle name="Normal 3 3 7 5 2" xfId="13738"/>
    <cellStyle name="Normal 3 3 7 6" xfId="8618"/>
    <cellStyle name="Normal 3 3 7_Orçamento Elétrico " xfId="768"/>
    <cellStyle name="Normal 3 3 8" xfId="658"/>
    <cellStyle name="Normal 3 3 8 2" xfId="1386"/>
    <cellStyle name="Normal 3 3 8 2 2" xfId="2933"/>
    <cellStyle name="Normal 3 3 8 2 2 2" xfId="5528"/>
    <cellStyle name="Normal 3 3 8 2 2 2 2" xfId="13212"/>
    <cellStyle name="Normal 3 3 8 2 2 3" xfId="8053"/>
    <cellStyle name="Normal 3 3 8 2 2 3 2" xfId="15737"/>
    <cellStyle name="Normal 3 3 8 2 2 4" xfId="10617"/>
    <cellStyle name="Normal 3 3 8 2 3" xfId="4247"/>
    <cellStyle name="Normal 3 3 8 2 3 2" xfId="11931"/>
    <cellStyle name="Normal 3 3 8 2 4" xfId="6773"/>
    <cellStyle name="Normal 3 3 8 2 4 2" xfId="14457"/>
    <cellStyle name="Normal 3 3 8 2 5" xfId="9337"/>
    <cellStyle name="Normal 3 3 8 3" xfId="2293"/>
    <cellStyle name="Normal 3 3 8 3 2" xfId="4888"/>
    <cellStyle name="Normal 3 3 8 3 2 2" xfId="12572"/>
    <cellStyle name="Normal 3 3 8 3 3" xfId="7413"/>
    <cellStyle name="Normal 3 3 8 3 3 2" xfId="15097"/>
    <cellStyle name="Normal 3 3 8 3 4" xfId="9977"/>
    <cellStyle name="Normal 3 3 8 4" xfId="3607"/>
    <cellStyle name="Normal 3 3 8 4 2" xfId="11291"/>
    <cellStyle name="Normal 3 3 8 5" xfId="6133"/>
    <cellStyle name="Normal 3 3 8 5 2" xfId="13817"/>
    <cellStyle name="Normal 3 3 8 6" xfId="8697"/>
    <cellStyle name="Normal 3 3 8_Orçamento Elétrico " xfId="1080"/>
    <cellStyle name="Normal 3 3 9" xfId="709"/>
    <cellStyle name="Normal 3 3 9 2" xfId="1437"/>
    <cellStyle name="Normal 3 3 9 2 2" xfId="2984"/>
    <cellStyle name="Normal 3 3 9 2 2 2" xfId="5579"/>
    <cellStyle name="Normal 3 3 9 2 2 2 2" xfId="13263"/>
    <cellStyle name="Normal 3 3 9 2 2 3" xfId="8104"/>
    <cellStyle name="Normal 3 3 9 2 2 3 2" xfId="15788"/>
    <cellStyle name="Normal 3 3 9 2 2 4" xfId="10668"/>
    <cellStyle name="Normal 3 3 9 2 3" xfId="4298"/>
    <cellStyle name="Normal 3 3 9 2 3 2" xfId="11982"/>
    <cellStyle name="Normal 3 3 9 2 4" xfId="6824"/>
    <cellStyle name="Normal 3 3 9 2 4 2" xfId="14508"/>
    <cellStyle name="Normal 3 3 9 2 5" xfId="9388"/>
    <cellStyle name="Normal 3 3 9 3" xfId="2344"/>
    <cellStyle name="Normal 3 3 9 3 2" xfId="4939"/>
    <cellStyle name="Normal 3 3 9 3 2 2" xfId="12623"/>
    <cellStyle name="Normal 3 3 9 3 3" xfId="7464"/>
    <cellStyle name="Normal 3 3 9 3 3 2" xfId="15148"/>
    <cellStyle name="Normal 3 3 9 3 4" xfId="10028"/>
    <cellStyle name="Normal 3 3 9 4" xfId="3658"/>
    <cellStyle name="Normal 3 3 9 4 2" xfId="11342"/>
    <cellStyle name="Normal 3 3 9 5" xfId="6184"/>
    <cellStyle name="Normal 3 3 9 5 2" xfId="13868"/>
    <cellStyle name="Normal 3 3 9 6" xfId="8748"/>
    <cellStyle name="Normal 3 3 9_Orçamento Elétrico " xfId="923"/>
    <cellStyle name="Normal 3 3_Orçamento Elétrico " xfId="842"/>
    <cellStyle name="Normal 3 4" xfId="130"/>
    <cellStyle name="Normal 3 4 10" xfId="859"/>
    <cellStyle name="Normal 3 4 10 2" xfId="2425"/>
    <cellStyle name="Normal 3 4 10 2 2" xfId="5020"/>
    <cellStyle name="Normal 3 4 10 2 2 2" xfId="12704"/>
    <cellStyle name="Normal 3 4 10 2 3" xfId="7545"/>
    <cellStyle name="Normal 3 4 10 2 3 2" xfId="15229"/>
    <cellStyle name="Normal 3 4 10 2 4" xfId="10109"/>
    <cellStyle name="Normal 3 4 10 3" xfId="3739"/>
    <cellStyle name="Normal 3 4 10 3 2" xfId="11423"/>
    <cellStyle name="Normal 3 4 10 4" xfId="6265"/>
    <cellStyle name="Normal 3 4 10 4 2" xfId="13949"/>
    <cellStyle name="Normal 3 4 10 5" xfId="8829"/>
    <cellStyle name="Normal 3 4 11" xfId="1785"/>
    <cellStyle name="Normal 3 4 11 2" xfId="4380"/>
    <cellStyle name="Normal 3 4 11 2 2" xfId="12064"/>
    <cellStyle name="Normal 3 4 11 3" xfId="6905"/>
    <cellStyle name="Normal 3 4 11 3 2" xfId="14589"/>
    <cellStyle name="Normal 3 4 11 4" xfId="9469"/>
    <cellStyle name="Normal 3 4 12" xfId="3094"/>
    <cellStyle name="Normal 3 4 12 2" xfId="10778"/>
    <cellStyle name="Normal 3 4 13" xfId="5625"/>
    <cellStyle name="Normal 3 4 13 2" xfId="13309"/>
    <cellStyle name="Normal 3 4 14" xfId="8189"/>
    <cellStyle name="Normal 3 4 2" xfId="188"/>
    <cellStyle name="Normal 3 4 2 10" xfId="1825"/>
    <cellStyle name="Normal 3 4 2 10 2" xfId="4420"/>
    <cellStyle name="Normal 3 4 2 10 2 2" xfId="12104"/>
    <cellStyle name="Normal 3 4 2 10 3" xfId="6945"/>
    <cellStyle name="Normal 3 4 2 10 3 2" xfId="14629"/>
    <cellStyle name="Normal 3 4 2 10 4" xfId="9509"/>
    <cellStyle name="Normal 3 4 2 11" xfId="3139"/>
    <cellStyle name="Normal 3 4 2 11 2" xfId="10823"/>
    <cellStyle name="Normal 3 4 2 12" xfId="5665"/>
    <cellStyle name="Normal 3 4 2 12 2" xfId="13349"/>
    <cellStyle name="Normal 3 4 2 13" xfId="8229"/>
    <cellStyle name="Normal 3 4 2 2" xfId="277"/>
    <cellStyle name="Normal 3 4 2 2 2" xfId="1005"/>
    <cellStyle name="Normal 3 4 2 2 2 2" xfId="2553"/>
    <cellStyle name="Normal 3 4 2 2 2 2 2" xfId="5148"/>
    <cellStyle name="Normal 3 4 2 2 2 2 2 2" xfId="12832"/>
    <cellStyle name="Normal 3 4 2 2 2 2 3" xfId="7673"/>
    <cellStyle name="Normal 3 4 2 2 2 2 3 2" xfId="15357"/>
    <cellStyle name="Normal 3 4 2 2 2 2 4" xfId="10237"/>
    <cellStyle name="Normal 3 4 2 2 2 3" xfId="3867"/>
    <cellStyle name="Normal 3 4 2 2 2 3 2" xfId="11551"/>
    <cellStyle name="Normal 3 4 2 2 2 4" xfId="6393"/>
    <cellStyle name="Normal 3 4 2 2 2 4 2" xfId="14077"/>
    <cellStyle name="Normal 3 4 2 2 2 5" xfId="8957"/>
    <cellStyle name="Normal 3 4 2 2 3" xfId="1913"/>
    <cellStyle name="Normal 3 4 2 2 3 2" xfId="4508"/>
    <cellStyle name="Normal 3 4 2 2 3 2 2" xfId="12192"/>
    <cellStyle name="Normal 3 4 2 2 3 3" xfId="7033"/>
    <cellStyle name="Normal 3 4 2 2 3 3 2" xfId="14717"/>
    <cellStyle name="Normal 3 4 2 2 3 4" xfId="9597"/>
    <cellStyle name="Normal 3 4 2 2 4" xfId="3227"/>
    <cellStyle name="Normal 3 4 2 2 4 2" xfId="10911"/>
    <cellStyle name="Normal 3 4 2 2 5" xfId="5753"/>
    <cellStyle name="Normal 3 4 2 2 5 2" xfId="13437"/>
    <cellStyle name="Normal 3 4 2 2 6" xfId="8317"/>
    <cellStyle name="Normal 3 4 2 2_Orçamento Elétrico " xfId="853"/>
    <cellStyle name="Normal 3 4 2 3" xfId="349"/>
    <cellStyle name="Normal 3 4 2 3 2" xfId="1077"/>
    <cellStyle name="Normal 3 4 2 3 2 2" xfId="2625"/>
    <cellStyle name="Normal 3 4 2 3 2 2 2" xfId="5220"/>
    <cellStyle name="Normal 3 4 2 3 2 2 2 2" xfId="12904"/>
    <cellStyle name="Normal 3 4 2 3 2 2 3" xfId="7745"/>
    <cellStyle name="Normal 3 4 2 3 2 2 3 2" xfId="15429"/>
    <cellStyle name="Normal 3 4 2 3 2 2 4" xfId="10309"/>
    <cellStyle name="Normal 3 4 2 3 2 3" xfId="3939"/>
    <cellStyle name="Normal 3 4 2 3 2 3 2" xfId="11623"/>
    <cellStyle name="Normal 3 4 2 3 2 4" xfId="6465"/>
    <cellStyle name="Normal 3 4 2 3 2 4 2" xfId="14149"/>
    <cellStyle name="Normal 3 4 2 3 2 5" xfId="9029"/>
    <cellStyle name="Normal 3 4 2 3 3" xfId="1985"/>
    <cellStyle name="Normal 3 4 2 3 3 2" xfId="4580"/>
    <cellStyle name="Normal 3 4 2 3 3 2 2" xfId="12264"/>
    <cellStyle name="Normal 3 4 2 3 3 3" xfId="7105"/>
    <cellStyle name="Normal 3 4 2 3 3 3 2" xfId="14789"/>
    <cellStyle name="Normal 3 4 2 3 3 4" xfId="9669"/>
    <cellStyle name="Normal 3 4 2 3 4" xfId="3299"/>
    <cellStyle name="Normal 3 4 2 3 4 2" xfId="10983"/>
    <cellStyle name="Normal 3 4 2 3 5" xfId="5825"/>
    <cellStyle name="Normal 3 4 2 3 5 2" xfId="13509"/>
    <cellStyle name="Normal 3 4 2 3 6" xfId="8389"/>
    <cellStyle name="Normal 3 4 2 3_Orçamento Elétrico " xfId="878"/>
    <cellStyle name="Normal 3 4 2 4" xfId="430"/>
    <cellStyle name="Normal 3 4 2 4 2" xfId="1158"/>
    <cellStyle name="Normal 3 4 2 4 2 2" xfId="2705"/>
    <cellStyle name="Normal 3 4 2 4 2 2 2" xfId="5300"/>
    <cellStyle name="Normal 3 4 2 4 2 2 2 2" xfId="12984"/>
    <cellStyle name="Normal 3 4 2 4 2 2 3" xfId="7825"/>
    <cellStyle name="Normal 3 4 2 4 2 2 3 2" xfId="15509"/>
    <cellStyle name="Normal 3 4 2 4 2 2 4" xfId="10389"/>
    <cellStyle name="Normal 3 4 2 4 2 3" xfId="4019"/>
    <cellStyle name="Normal 3 4 2 4 2 3 2" xfId="11703"/>
    <cellStyle name="Normal 3 4 2 4 2 4" xfId="6545"/>
    <cellStyle name="Normal 3 4 2 4 2 4 2" xfId="14229"/>
    <cellStyle name="Normal 3 4 2 4 2 5" xfId="9109"/>
    <cellStyle name="Normal 3 4 2 4 3" xfId="2065"/>
    <cellStyle name="Normal 3 4 2 4 3 2" xfId="4660"/>
    <cellStyle name="Normal 3 4 2 4 3 2 2" xfId="12344"/>
    <cellStyle name="Normal 3 4 2 4 3 3" xfId="7185"/>
    <cellStyle name="Normal 3 4 2 4 3 3 2" xfId="14869"/>
    <cellStyle name="Normal 3 4 2 4 3 4" xfId="9749"/>
    <cellStyle name="Normal 3 4 2 4 4" xfId="3379"/>
    <cellStyle name="Normal 3 4 2 4 4 2" xfId="11063"/>
    <cellStyle name="Normal 3 4 2 4 5" xfId="5905"/>
    <cellStyle name="Normal 3 4 2 4 5 2" xfId="13589"/>
    <cellStyle name="Normal 3 4 2 4 6" xfId="8469"/>
    <cellStyle name="Normal 3 4 2 4_Orçamento Elétrico " xfId="836"/>
    <cellStyle name="Normal 3 4 2 5" xfId="560"/>
    <cellStyle name="Normal 3 4 2 5 2" xfId="1288"/>
    <cellStyle name="Normal 3 4 2 5 2 2" xfId="2835"/>
    <cellStyle name="Normal 3 4 2 5 2 2 2" xfId="5430"/>
    <cellStyle name="Normal 3 4 2 5 2 2 2 2" xfId="13114"/>
    <cellStyle name="Normal 3 4 2 5 2 2 3" xfId="7955"/>
    <cellStyle name="Normal 3 4 2 5 2 2 3 2" xfId="15639"/>
    <cellStyle name="Normal 3 4 2 5 2 2 4" xfId="10519"/>
    <cellStyle name="Normal 3 4 2 5 2 3" xfId="4149"/>
    <cellStyle name="Normal 3 4 2 5 2 3 2" xfId="11833"/>
    <cellStyle name="Normal 3 4 2 5 2 4" xfId="6675"/>
    <cellStyle name="Normal 3 4 2 5 2 4 2" xfId="14359"/>
    <cellStyle name="Normal 3 4 2 5 2 5" xfId="9239"/>
    <cellStyle name="Normal 3 4 2 5 3" xfId="2195"/>
    <cellStyle name="Normal 3 4 2 5 3 2" xfId="4790"/>
    <cellStyle name="Normal 3 4 2 5 3 2 2" xfId="12474"/>
    <cellStyle name="Normal 3 4 2 5 3 3" xfId="7315"/>
    <cellStyle name="Normal 3 4 2 5 3 3 2" xfId="14999"/>
    <cellStyle name="Normal 3 4 2 5 3 4" xfId="9879"/>
    <cellStyle name="Normal 3 4 2 5 4" xfId="3509"/>
    <cellStyle name="Normal 3 4 2 5 4 2" xfId="11193"/>
    <cellStyle name="Normal 3 4 2 5 5" xfId="6035"/>
    <cellStyle name="Normal 3 4 2 5 5 2" xfId="13719"/>
    <cellStyle name="Normal 3 4 2 5 6" xfId="8599"/>
    <cellStyle name="Normal 3 4 2 5_Orçamento Elétrico " xfId="767"/>
    <cellStyle name="Normal 3 4 2 6" xfId="628"/>
    <cellStyle name="Normal 3 4 2 6 2" xfId="1356"/>
    <cellStyle name="Normal 3 4 2 6 2 2" xfId="2903"/>
    <cellStyle name="Normal 3 4 2 6 2 2 2" xfId="5498"/>
    <cellStyle name="Normal 3 4 2 6 2 2 2 2" xfId="13182"/>
    <cellStyle name="Normal 3 4 2 6 2 2 3" xfId="8023"/>
    <cellStyle name="Normal 3 4 2 6 2 2 3 2" xfId="15707"/>
    <cellStyle name="Normal 3 4 2 6 2 2 4" xfId="10587"/>
    <cellStyle name="Normal 3 4 2 6 2 3" xfId="4217"/>
    <cellStyle name="Normal 3 4 2 6 2 3 2" xfId="11901"/>
    <cellStyle name="Normal 3 4 2 6 2 4" xfId="6743"/>
    <cellStyle name="Normal 3 4 2 6 2 4 2" xfId="14427"/>
    <cellStyle name="Normal 3 4 2 6 2 5" xfId="9307"/>
    <cellStyle name="Normal 3 4 2 6 3" xfId="2263"/>
    <cellStyle name="Normal 3 4 2 6 3 2" xfId="4858"/>
    <cellStyle name="Normal 3 4 2 6 3 2 2" xfId="12542"/>
    <cellStyle name="Normal 3 4 2 6 3 3" xfId="7383"/>
    <cellStyle name="Normal 3 4 2 6 3 3 2" xfId="15067"/>
    <cellStyle name="Normal 3 4 2 6 3 4" xfId="9947"/>
    <cellStyle name="Normal 3 4 2 6 4" xfId="3577"/>
    <cellStyle name="Normal 3 4 2 6 4 2" xfId="11261"/>
    <cellStyle name="Normal 3 4 2 6 5" xfId="6103"/>
    <cellStyle name="Normal 3 4 2 6 5 2" xfId="13787"/>
    <cellStyle name="Normal 3 4 2 6 6" xfId="8667"/>
    <cellStyle name="Normal 3 4 2 6_Orçamento Elétrico " xfId="835"/>
    <cellStyle name="Normal 3 4 2 7" xfId="704"/>
    <cellStyle name="Normal 3 4 2 7 2" xfId="1432"/>
    <cellStyle name="Normal 3 4 2 7 2 2" xfId="2979"/>
    <cellStyle name="Normal 3 4 2 7 2 2 2" xfId="5574"/>
    <cellStyle name="Normal 3 4 2 7 2 2 2 2" xfId="13258"/>
    <cellStyle name="Normal 3 4 2 7 2 2 3" xfId="8099"/>
    <cellStyle name="Normal 3 4 2 7 2 2 3 2" xfId="15783"/>
    <cellStyle name="Normal 3 4 2 7 2 2 4" xfId="10663"/>
    <cellStyle name="Normal 3 4 2 7 2 3" xfId="4293"/>
    <cellStyle name="Normal 3 4 2 7 2 3 2" xfId="11977"/>
    <cellStyle name="Normal 3 4 2 7 2 4" xfId="6819"/>
    <cellStyle name="Normal 3 4 2 7 2 4 2" xfId="14503"/>
    <cellStyle name="Normal 3 4 2 7 2 5" xfId="9383"/>
    <cellStyle name="Normal 3 4 2 7 3" xfId="2339"/>
    <cellStyle name="Normal 3 4 2 7 3 2" xfId="4934"/>
    <cellStyle name="Normal 3 4 2 7 3 2 2" xfId="12618"/>
    <cellStyle name="Normal 3 4 2 7 3 3" xfId="7459"/>
    <cellStyle name="Normal 3 4 2 7 3 3 2" xfId="15143"/>
    <cellStyle name="Normal 3 4 2 7 3 4" xfId="10023"/>
    <cellStyle name="Normal 3 4 2 7 4" xfId="3653"/>
    <cellStyle name="Normal 3 4 2 7 4 2" xfId="11337"/>
    <cellStyle name="Normal 3 4 2 7 5" xfId="6179"/>
    <cellStyle name="Normal 3 4 2 7 5 2" xfId="13863"/>
    <cellStyle name="Normal 3 4 2 7 6" xfId="8743"/>
    <cellStyle name="Normal 3 4 2 7_Orçamento Elétrico " xfId="812"/>
    <cellStyle name="Normal 3 4 2 8" xfId="750"/>
    <cellStyle name="Normal 3 4 2 8 2" xfId="1478"/>
    <cellStyle name="Normal 3 4 2 8 2 2" xfId="3025"/>
    <cellStyle name="Normal 3 4 2 8 2 2 2" xfId="5620"/>
    <cellStyle name="Normal 3 4 2 8 2 2 2 2" xfId="13304"/>
    <cellStyle name="Normal 3 4 2 8 2 2 3" xfId="8145"/>
    <cellStyle name="Normal 3 4 2 8 2 2 3 2" xfId="15829"/>
    <cellStyle name="Normal 3 4 2 8 2 2 4" xfId="10709"/>
    <cellStyle name="Normal 3 4 2 8 2 3" xfId="4339"/>
    <cellStyle name="Normal 3 4 2 8 2 3 2" xfId="12023"/>
    <cellStyle name="Normal 3 4 2 8 2 4" xfId="6865"/>
    <cellStyle name="Normal 3 4 2 8 2 4 2" xfId="14549"/>
    <cellStyle name="Normal 3 4 2 8 2 5" xfId="9429"/>
    <cellStyle name="Normal 3 4 2 8 3" xfId="2385"/>
    <cellStyle name="Normal 3 4 2 8 3 2" xfId="4980"/>
    <cellStyle name="Normal 3 4 2 8 3 2 2" xfId="12664"/>
    <cellStyle name="Normal 3 4 2 8 3 3" xfId="7505"/>
    <cellStyle name="Normal 3 4 2 8 3 3 2" xfId="15189"/>
    <cellStyle name="Normal 3 4 2 8 3 4" xfId="10069"/>
    <cellStyle name="Normal 3 4 2 8 4" xfId="3699"/>
    <cellStyle name="Normal 3 4 2 8 4 2" xfId="11383"/>
    <cellStyle name="Normal 3 4 2 8 5" xfId="6225"/>
    <cellStyle name="Normal 3 4 2 8 5 2" xfId="13909"/>
    <cellStyle name="Normal 3 4 2 8 6" xfId="8789"/>
    <cellStyle name="Normal 3 4 2 8_Orçamento Elétrico " xfId="806"/>
    <cellStyle name="Normal 3 4 2 9" xfId="916"/>
    <cellStyle name="Normal 3 4 2 9 2" xfId="2465"/>
    <cellStyle name="Normal 3 4 2 9 2 2" xfId="5060"/>
    <cellStyle name="Normal 3 4 2 9 2 2 2" xfId="12744"/>
    <cellStyle name="Normal 3 4 2 9 2 3" xfId="7585"/>
    <cellStyle name="Normal 3 4 2 9 2 3 2" xfId="15269"/>
    <cellStyle name="Normal 3 4 2 9 2 4" xfId="10149"/>
    <cellStyle name="Normal 3 4 2 9 3" xfId="3779"/>
    <cellStyle name="Normal 3 4 2 9 3 2" xfId="11463"/>
    <cellStyle name="Normal 3 4 2 9 4" xfId="6305"/>
    <cellStyle name="Normal 3 4 2 9 4 2" xfId="13989"/>
    <cellStyle name="Normal 3 4 2 9 5" xfId="8869"/>
    <cellStyle name="Normal 3 4 2_Orçamento Elétrico " xfId="863"/>
    <cellStyle name="Normal 3 4 3" xfId="234"/>
    <cellStyle name="Normal 3 4 3 2" xfId="962"/>
    <cellStyle name="Normal 3 4 3 2 2" xfId="2510"/>
    <cellStyle name="Normal 3 4 3 2 2 2" xfId="5105"/>
    <cellStyle name="Normal 3 4 3 2 2 2 2" xfId="12789"/>
    <cellStyle name="Normal 3 4 3 2 2 3" xfId="7630"/>
    <cellStyle name="Normal 3 4 3 2 2 3 2" xfId="15314"/>
    <cellStyle name="Normal 3 4 3 2 2 4" xfId="10194"/>
    <cellStyle name="Normal 3 4 3 2 3" xfId="3824"/>
    <cellStyle name="Normal 3 4 3 2 3 2" xfId="11508"/>
    <cellStyle name="Normal 3 4 3 2 4" xfId="6350"/>
    <cellStyle name="Normal 3 4 3 2 4 2" xfId="14034"/>
    <cellStyle name="Normal 3 4 3 2 5" xfId="8914"/>
    <cellStyle name="Normal 3 4 3 3" xfId="1870"/>
    <cellStyle name="Normal 3 4 3 3 2" xfId="4465"/>
    <cellStyle name="Normal 3 4 3 3 2 2" xfId="12149"/>
    <cellStyle name="Normal 3 4 3 3 3" xfId="6990"/>
    <cellStyle name="Normal 3 4 3 3 3 2" xfId="14674"/>
    <cellStyle name="Normal 3 4 3 3 4" xfId="9554"/>
    <cellStyle name="Normal 3 4 3 4" xfId="3184"/>
    <cellStyle name="Normal 3 4 3 4 2" xfId="10868"/>
    <cellStyle name="Normal 3 4 3 5" xfId="5710"/>
    <cellStyle name="Normal 3 4 3 5 2" xfId="13394"/>
    <cellStyle name="Normal 3 4 3 6" xfId="8274"/>
    <cellStyle name="Normal 3 4 3_Orçamento Elétrico " xfId="787"/>
    <cellStyle name="Normal 3 4 4" xfId="309"/>
    <cellStyle name="Normal 3 4 4 2" xfId="1037"/>
    <cellStyle name="Normal 3 4 4 2 2" xfId="2585"/>
    <cellStyle name="Normal 3 4 4 2 2 2" xfId="5180"/>
    <cellStyle name="Normal 3 4 4 2 2 2 2" xfId="12864"/>
    <cellStyle name="Normal 3 4 4 2 2 3" xfId="7705"/>
    <cellStyle name="Normal 3 4 4 2 2 3 2" xfId="15389"/>
    <cellStyle name="Normal 3 4 4 2 2 4" xfId="10269"/>
    <cellStyle name="Normal 3 4 4 2 3" xfId="3899"/>
    <cellStyle name="Normal 3 4 4 2 3 2" xfId="11583"/>
    <cellStyle name="Normal 3 4 4 2 4" xfId="6425"/>
    <cellStyle name="Normal 3 4 4 2 4 2" xfId="14109"/>
    <cellStyle name="Normal 3 4 4 2 5" xfId="8989"/>
    <cellStyle name="Normal 3 4 4 3" xfId="1945"/>
    <cellStyle name="Normal 3 4 4 3 2" xfId="4540"/>
    <cellStyle name="Normal 3 4 4 3 2 2" xfId="12224"/>
    <cellStyle name="Normal 3 4 4 3 3" xfId="7065"/>
    <cellStyle name="Normal 3 4 4 3 3 2" xfId="14749"/>
    <cellStyle name="Normal 3 4 4 3 4" xfId="9629"/>
    <cellStyle name="Normal 3 4 4 4" xfId="3259"/>
    <cellStyle name="Normal 3 4 4 4 2" xfId="10943"/>
    <cellStyle name="Normal 3 4 4 5" xfId="5785"/>
    <cellStyle name="Normal 3 4 4 5 2" xfId="13469"/>
    <cellStyle name="Normal 3 4 4 6" xfId="8349"/>
    <cellStyle name="Normal 3 4 4_Orçamento Elétrico " xfId="786"/>
    <cellStyle name="Normal 3 4 5" xfId="390"/>
    <cellStyle name="Normal 3 4 5 2" xfId="1118"/>
    <cellStyle name="Normal 3 4 5 2 2" xfId="2665"/>
    <cellStyle name="Normal 3 4 5 2 2 2" xfId="5260"/>
    <cellStyle name="Normal 3 4 5 2 2 2 2" xfId="12944"/>
    <cellStyle name="Normal 3 4 5 2 2 3" xfId="7785"/>
    <cellStyle name="Normal 3 4 5 2 2 3 2" xfId="15469"/>
    <cellStyle name="Normal 3 4 5 2 2 4" xfId="10349"/>
    <cellStyle name="Normal 3 4 5 2 3" xfId="3979"/>
    <cellStyle name="Normal 3 4 5 2 3 2" xfId="11663"/>
    <cellStyle name="Normal 3 4 5 2 4" xfId="6505"/>
    <cellStyle name="Normal 3 4 5 2 4 2" xfId="14189"/>
    <cellStyle name="Normal 3 4 5 2 5" xfId="9069"/>
    <cellStyle name="Normal 3 4 5 3" xfId="2025"/>
    <cellStyle name="Normal 3 4 5 3 2" xfId="4620"/>
    <cellStyle name="Normal 3 4 5 3 2 2" xfId="12304"/>
    <cellStyle name="Normal 3 4 5 3 3" xfId="7145"/>
    <cellStyle name="Normal 3 4 5 3 3 2" xfId="14829"/>
    <cellStyle name="Normal 3 4 5 3 4" xfId="9709"/>
    <cellStyle name="Normal 3 4 5 4" xfId="3339"/>
    <cellStyle name="Normal 3 4 5 4 2" xfId="11023"/>
    <cellStyle name="Normal 3 4 5 5" xfId="5865"/>
    <cellStyle name="Normal 3 4 5 5 2" xfId="13549"/>
    <cellStyle name="Normal 3 4 5 6" xfId="8429"/>
    <cellStyle name="Normal 3 4 5_Orçamento Elétrico " xfId="785"/>
    <cellStyle name="Normal 3 4 6" xfId="510"/>
    <cellStyle name="Normal 3 4 6 2" xfId="1238"/>
    <cellStyle name="Normal 3 4 6 2 2" xfId="2785"/>
    <cellStyle name="Normal 3 4 6 2 2 2" xfId="5380"/>
    <cellStyle name="Normal 3 4 6 2 2 2 2" xfId="13064"/>
    <cellStyle name="Normal 3 4 6 2 2 3" xfId="7905"/>
    <cellStyle name="Normal 3 4 6 2 2 3 2" xfId="15589"/>
    <cellStyle name="Normal 3 4 6 2 2 4" xfId="10469"/>
    <cellStyle name="Normal 3 4 6 2 3" xfId="4099"/>
    <cellStyle name="Normal 3 4 6 2 3 2" xfId="11783"/>
    <cellStyle name="Normal 3 4 6 2 4" xfId="6625"/>
    <cellStyle name="Normal 3 4 6 2 4 2" xfId="14309"/>
    <cellStyle name="Normal 3 4 6 2 5" xfId="9189"/>
    <cellStyle name="Normal 3 4 6 3" xfId="2145"/>
    <cellStyle name="Normal 3 4 6 3 2" xfId="4740"/>
    <cellStyle name="Normal 3 4 6 3 2 2" xfId="12424"/>
    <cellStyle name="Normal 3 4 6 3 3" xfId="7265"/>
    <cellStyle name="Normal 3 4 6 3 3 2" xfId="14949"/>
    <cellStyle name="Normal 3 4 6 3 4" xfId="9829"/>
    <cellStyle name="Normal 3 4 6 4" xfId="3459"/>
    <cellStyle name="Normal 3 4 6 4 2" xfId="11143"/>
    <cellStyle name="Normal 3 4 6 5" xfId="5985"/>
    <cellStyle name="Normal 3 4 6 5 2" xfId="13669"/>
    <cellStyle name="Normal 3 4 6 6" xfId="8549"/>
    <cellStyle name="Normal 3 4 6_Orçamento Elétrico " xfId="783"/>
    <cellStyle name="Normal 3 4 7" xfId="583"/>
    <cellStyle name="Normal 3 4 7 2" xfId="1311"/>
    <cellStyle name="Normal 3 4 7 2 2" xfId="2858"/>
    <cellStyle name="Normal 3 4 7 2 2 2" xfId="5453"/>
    <cellStyle name="Normal 3 4 7 2 2 2 2" xfId="13137"/>
    <cellStyle name="Normal 3 4 7 2 2 3" xfId="7978"/>
    <cellStyle name="Normal 3 4 7 2 2 3 2" xfId="15662"/>
    <cellStyle name="Normal 3 4 7 2 2 4" xfId="10542"/>
    <cellStyle name="Normal 3 4 7 2 3" xfId="4172"/>
    <cellStyle name="Normal 3 4 7 2 3 2" xfId="11856"/>
    <cellStyle name="Normal 3 4 7 2 4" xfId="6698"/>
    <cellStyle name="Normal 3 4 7 2 4 2" xfId="14382"/>
    <cellStyle name="Normal 3 4 7 2 5" xfId="9262"/>
    <cellStyle name="Normal 3 4 7 3" xfId="2218"/>
    <cellStyle name="Normal 3 4 7 3 2" xfId="4813"/>
    <cellStyle name="Normal 3 4 7 3 2 2" xfId="12497"/>
    <cellStyle name="Normal 3 4 7 3 3" xfId="7338"/>
    <cellStyle name="Normal 3 4 7 3 3 2" xfId="15022"/>
    <cellStyle name="Normal 3 4 7 3 4" xfId="9902"/>
    <cellStyle name="Normal 3 4 7 4" xfId="3532"/>
    <cellStyle name="Normal 3 4 7 4 2" xfId="11216"/>
    <cellStyle name="Normal 3 4 7 5" xfId="6058"/>
    <cellStyle name="Normal 3 4 7 5 2" xfId="13742"/>
    <cellStyle name="Normal 3 4 7 6" xfId="8622"/>
    <cellStyle name="Normal 3 4 7_Orçamento Elétrico " xfId="781"/>
    <cellStyle name="Normal 3 4 8" xfId="661"/>
    <cellStyle name="Normal 3 4 8 2" xfId="1389"/>
    <cellStyle name="Normal 3 4 8 2 2" xfId="2936"/>
    <cellStyle name="Normal 3 4 8 2 2 2" xfId="5531"/>
    <cellStyle name="Normal 3 4 8 2 2 2 2" xfId="13215"/>
    <cellStyle name="Normal 3 4 8 2 2 3" xfId="8056"/>
    <cellStyle name="Normal 3 4 8 2 2 3 2" xfId="15740"/>
    <cellStyle name="Normal 3 4 8 2 2 4" xfId="10620"/>
    <cellStyle name="Normal 3 4 8 2 3" xfId="4250"/>
    <cellStyle name="Normal 3 4 8 2 3 2" xfId="11934"/>
    <cellStyle name="Normal 3 4 8 2 4" xfId="6776"/>
    <cellStyle name="Normal 3 4 8 2 4 2" xfId="14460"/>
    <cellStyle name="Normal 3 4 8 2 5" xfId="9340"/>
    <cellStyle name="Normal 3 4 8 3" xfId="2296"/>
    <cellStyle name="Normal 3 4 8 3 2" xfId="4891"/>
    <cellStyle name="Normal 3 4 8 3 2 2" xfId="12575"/>
    <cellStyle name="Normal 3 4 8 3 3" xfId="7416"/>
    <cellStyle name="Normal 3 4 8 3 3 2" xfId="15100"/>
    <cellStyle name="Normal 3 4 8 3 4" xfId="9980"/>
    <cellStyle name="Normal 3 4 8 4" xfId="3610"/>
    <cellStyle name="Normal 3 4 8 4 2" xfId="11294"/>
    <cellStyle name="Normal 3 4 8 5" xfId="6136"/>
    <cellStyle name="Normal 3 4 8 5 2" xfId="13820"/>
    <cellStyle name="Normal 3 4 8 6" xfId="8700"/>
    <cellStyle name="Normal 3 4 8_Orçamento Elétrico " xfId="784"/>
    <cellStyle name="Normal 3 4 9" xfId="710"/>
    <cellStyle name="Normal 3 4 9 2" xfId="1438"/>
    <cellStyle name="Normal 3 4 9 2 2" xfId="2985"/>
    <cellStyle name="Normal 3 4 9 2 2 2" xfId="5580"/>
    <cellStyle name="Normal 3 4 9 2 2 2 2" xfId="13264"/>
    <cellStyle name="Normal 3 4 9 2 2 3" xfId="8105"/>
    <cellStyle name="Normal 3 4 9 2 2 3 2" xfId="15789"/>
    <cellStyle name="Normal 3 4 9 2 2 4" xfId="10669"/>
    <cellStyle name="Normal 3 4 9 2 3" xfId="4299"/>
    <cellStyle name="Normal 3 4 9 2 3 2" xfId="11983"/>
    <cellStyle name="Normal 3 4 9 2 4" xfId="6825"/>
    <cellStyle name="Normal 3 4 9 2 4 2" xfId="14509"/>
    <cellStyle name="Normal 3 4 9 2 5" xfId="9389"/>
    <cellStyle name="Normal 3 4 9 3" xfId="2345"/>
    <cellStyle name="Normal 3 4 9 3 2" xfId="4940"/>
    <cellStyle name="Normal 3 4 9 3 2 2" xfId="12624"/>
    <cellStyle name="Normal 3 4 9 3 3" xfId="7465"/>
    <cellStyle name="Normal 3 4 9 3 3 2" xfId="15149"/>
    <cellStyle name="Normal 3 4 9 3 4" xfId="10029"/>
    <cellStyle name="Normal 3 4 9 4" xfId="3659"/>
    <cellStyle name="Normal 3 4 9 4 2" xfId="11343"/>
    <cellStyle name="Normal 3 4 9 5" xfId="6185"/>
    <cellStyle name="Normal 3 4 9 5 2" xfId="13869"/>
    <cellStyle name="Normal 3 4 9 6" xfId="8749"/>
    <cellStyle name="Normal 3 4 9_Orçamento Elétrico " xfId="782"/>
    <cellStyle name="Normal 3 4_Orçamento Elétrico " xfId="871"/>
    <cellStyle name="Normal 3 5" xfId="138"/>
    <cellStyle name="Normal 3 5 10" xfId="867"/>
    <cellStyle name="Normal 3 5 10 2" xfId="2426"/>
    <cellStyle name="Normal 3 5 10 2 2" xfId="5021"/>
    <cellStyle name="Normal 3 5 10 2 2 2" xfId="12705"/>
    <cellStyle name="Normal 3 5 10 2 3" xfId="7546"/>
    <cellStyle name="Normal 3 5 10 2 3 2" xfId="15230"/>
    <cellStyle name="Normal 3 5 10 2 4" xfId="10110"/>
    <cellStyle name="Normal 3 5 10 3" xfId="3740"/>
    <cellStyle name="Normal 3 5 10 3 2" xfId="11424"/>
    <cellStyle name="Normal 3 5 10 4" xfId="6266"/>
    <cellStyle name="Normal 3 5 10 4 2" xfId="13950"/>
    <cellStyle name="Normal 3 5 10 5" xfId="8830"/>
    <cellStyle name="Normal 3 5 11" xfId="1786"/>
    <cellStyle name="Normal 3 5 11 2" xfId="4381"/>
    <cellStyle name="Normal 3 5 11 2 2" xfId="12065"/>
    <cellStyle name="Normal 3 5 11 3" xfId="6906"/>
    <cellStyle name="Normal 3 5 11 3 2" xfId="14590"/>
    <cellStyle name="Normal 3 5 11 4" xfId="9470"/>
    <cellStyle name="Normal 3 5 12" xfId="3098"/>
    <cellStyle name="Normal 3 5 12 2" xfId="10782"/>
    <cellStyle name="Normal 3 5 13" xfId="5626"/>
    <cellStyle name="Normal 3 5 13 2" xfId="13310"/>
    <cellStyle name="Normal 3 5 14" xfId="8190"/>
    <cellStyle name="Normal 3 5 2" xfId="189"/>
    <cellStyle name="Normal 3 5 2 10" xfId="1826"/>
    <cellStyle name="Normal 3 5 2 10 2" xfId="4421"/>
    <cellStyle name="Normal 3 5 2 10 2 2" xfId="12105"/>
    <cellStyle name="Normal 3 5 2 10 3" xfId="6946"/>
    <cellStyle name="Normal 3 5 2 10 3 2" xfId="14630"/>
    <cellStyle name="Normal 3 5 2 10 4" xfId="9510"/>
    <cellStyle name="Normal 3 5 2 11" xfId="3140"/>
    <cellStyle name="Normal 3 5 2 11 2" xfId="10824"/>
    <cellStyle name="Normal 3 5 2 12" xfId="5666"/>
    <cellStyle name="Normal 3 5 2 12 2" xfId="13350"/>
    <cellStyle name="Normal 3 5 2 13" xfId="8230"/>
    <cellStyle name="Normal 3 5 2 2" xfId="278"/>
    <cellStyle name="Normal 3 5 2 2 2" xfId="1006"/>
    <cellStyle name="Normal 3 5 2 2 2 2" xfId="2554"/>
    <cellStyle name="Normal 3 5 2 2 2 2 2" xfId="5149"/>
    <cellStyle name="Normal 3 5 2 2 2 2 2 2" xfId="12833"/>
    <cellStyle name="Normal 3 5 2 2 2 2 3" xfId="7674"/>
    <cellStyle name="Normal 3 5 2 2 2 2 3 2" xfId="15358"/>
    <cellStyle name="Normal 3 5 2 2 2 2 4" xfId="10238"/>
    <cellStyle name="Normal 3 5 2 2 2 3" xfId="3868"/>
    <cellStyle name="Normal 3 5 2 2 2 3 2" xfId="11552"/>
    <cellStyle name="Normal 3 5 2 2 2 4" xfId="6394"/>
    <cellStyle name="Normal 3 5 2 2 2 4 2" xfId="14078"/>
    <cellStyle name="Normal 3 5 2 2 2 5" xfId="8958"/>
    <cellStyle name="Normal 3 5 2 2 3" xfId="1914"/>
    <cellStyle name="Normal 3 5 2 2 3 2" xfId="4509"/>
    <cellStyle name="Normal 3 5 2 2 3 2 2" xfId="12193"/>
    <cellStyle name="Normal 3 5 2 2 3 3" xfId="7034"/>
    <cellStyle name="Normal 3 5 2 2 3 3 2" xfId="14718"/>
    <cellStyle name="Normal 3 5 2 2 3 4" xfId="9598"/>
    <cellStyle name="Normal 3 5 2 2 4" xfId="3228"/>
    <cellStyle name="Normal 3 5 2 2 4 2" xfId="10912"/>
    <cellStyle name="Normal 3 5 2 2 5" xfId="5754"/>
    <cellStyle name="Normal 3 5 2 2 5 2" xfId="13438"/>
    <cellStyle name="Normal 3 5 2 2 6" xfId="8318"/>
    <cellStyle name="Normal 3 5 2 2_Orçamento Elétrico " xfId="865"/>
    <cellStyle name="Normal 3 5 2 3" xfId="350"/>
    <cellStyle name="Normal 3 5 2 3 2" xfId="1078"/>
    <cellStyle name="Normal 3 5 2 3 2 2" xfId="2626"/>
    <cellStyle name="Normal 3 5 2 3 2 2 2" xfId="5221"/>
    <cellStyle name="Normal 3 5 2 3 2 2 2 2" xfId="12905"/>
    <cellStyle name="Normal 3 5 2 3 2 2 3" xfId="7746"/>
    <cellStyle name="Normal 3 5 2 3 2 2 3 2" xfId="15430"/>
    <cellStyle name="Normal 3 5 2 3 2 2 4" xfId="10310"/>
    <cellStyle name="Normal 3 5 2 3 2 3" xfId="3940"/>
    <cellStyle name="Normal 3 5 2 3 2 3 2" xfId="11624"/>
    <cellStyle name="Normal 3 5 2 3 2 4" xfId="6466"/>
    <cellStyle name="Normal 3 5 2 3 2 4 2" xfId="14150"/>
    <cellStyle name="Normal 3 5 2 3 2 5" xfId="9030"/>
    <cellStyle name="Normal 3 5 2 3 3" xfId="1986"/>
    <cellStyle name="Normal 3 5 2 3 3 2" xfId="4581"/>
    <cellStyle name="Normal 3 5 2 3 3 2 2" xfId="12265"/>
    <cellStyle name="Normal 3 5 2 3 3 3" xfId="7106"/>
    <cellStyle name="Normal 3 5 2 3 3 3 2" xfId="14790"/>
    <cellStyle name="Normal 3 5 2 3 3 4" xfId="9670"/>
    <cellStyle name="Normal 3 5 2 3 4" xfId="3300"/>
    <cellStyle name="Normal 3 5 2 3 4 2" xfId="10984"/>
    <cellStyle name="Normal 3 5 2 3 5" xfId="5826"/>
    <cellStyle name="Normal 3 5 2 3 5 2" xfId="13510"/>
    <cellStyle name="Normal 3 5 2 3 6" xfId="8390"/>
    <cellStyle name="Normal 3 5 2 3_Orçamento Elétrico " xfId="857"/>
    <cellStyle name="Normal 3 5 2 4" xfId="431"/>
    <cellStyle name="Normal 3 5 2 4 2" xfId="1159"/>
    <cellStyle name="Normal 3 5 2 4 2 2" xfId="2706"/>
    <cellStyle name="Normal 3 5 2 4 2 2 2" xfId="5301"/>
    <cellStyle name="Normal 3 5 2 4 2 2 2 2" xfId="12985"/>
    <cellStyle name="Normal 3 5 2 4 2 2 3" xfId="7826"/>
    <cellStyle name="Normal 3 5 2 4 2 2 3 2" xfId="15510"/>
    <cellStyle name="Normal 3 5 2 4 2 2 4" xfId="10390"/>
    <cellStyle name="Normal 3 5 2 4 2 3" xfId="4020"/>
    <cellStyle name="Normal 3 5 2 4 2 3 2" xfId="11704"/>
    <cellStyle name="Normal 3 5 2 4 2 4" xfId="6546"/>
    <cellStyle name="Normal 3 5 2 4 2 4 2" xfId="14230"/>
    <cellStyle name="Normal 3 5 2 4 2 5" xfId="9110"/>
    <cellStyle name="Normal 3 5 2 4 3" xfId="2066"/>
    <cellStyle name="Normal 3 5 2 4 3 2" xfId="4661"/>
    <cellStyle name="Normal 3 5 2 4 3 2 2" xfId="12345"/>
    <cellStyle name="Normal 3 5 2 4 3 3" xfId="7186"/>
    <cellStyle name="Normal 3 5 2 4 3 3 2" xfId="14870"/>
    <cellStyle name="Normal 3 5 2 4 3 4" xfId="9750"/>
    <cellStyle name="Normal 3 5 2 4 4" xfId="3380"/>
    <cellStyle name="Normal 3 5 2 4 4 2" xfId="11064"/>
    <cellStyle name="Normal 3 5 2 4 5" xfId="5906"/>
    <cellStyle name="Normal 3 5 2 4 5 2" xfId="13590"/>
    <cellStyle name="Normal 3 5 2 4 6" xfId="8470"/>
    <cellStyle name="Normal 3 5 2 4_Orçamento Elétrico " xfId="850"/>
    <cellStyle name="Normal 3 5 2 5" xfId="561"/>
    <cellStyle name="Normal 3 5 2 5 2" xfId="1289"/>
    <cellStyle name="Normal 3 5 2 5 2 2" xfId="2836"/>
    <cellStyle name="Normal 3 5 2 5 2 2 2" xfId="5431"/>
    <cellStyle name="Normal 3 5 2 5 2 2 2 2" xfId="13115"/>
    <cellStyle name="Normal 3 5 2 5 2 2 3" xfId="7956"/>
    <cellStyle name="Normal 3 5 2 5 2 2 3 2" xfId="15640"/>
    <cellStyle name="Normal 3 5 2 5 2 2 4" xfId="10520"/>
    <cellStyle name="Normal 3 5 2 5 2 3" xfId="4150"/>
    <cellStyle name="Normal 3 5 2 5 2 3 2" xfId="11834"/>
    <cellStyle name="Normal 3 5 2 5 2 4" xfId="6676"/>
    <cellStyle name="Normal 3 5 2 5 2 4 2" xfId="14360"/>
    <cellStyle name="Normal 3 5 2 5 2 5" xfId="9240"/>
    <cellStyle name="Normal 3 5 2 5 3" xfId="2196"/>
    <cellStyle name="Normal 3 5 2 5 3 2" xfId="4791"/>
    <cellStyle name="Normal 3 5 2 5 3 2 2" xfId="12475"/>
    <cellStyle name="Normal 3 5 2 5 3 3" xfId="7316"/>
    <cellStyle name="Normal 3 5 2 5 3 3 2" xfId="15000"/>
    <cellStyle name="Normal 3 5 2 5 3 4" xfId="9880"/>
    <cellStyle name="Normal 3 5 2 5 4" xfId="3510"/>
    <cellStyle name="Normal 3 5 2 5 4 2" xfId="11194"/>
    <cellStyle name="Normal 3 5 2 5 5" xfId="6036"/>
    <cellStyle name="Normal 3 5 2 5 5 2" xfId="13720"/>
    <cellStyle name="Normal 3 5 2 5 6" xfId="8600"/>
    <cellStyle name="Normal 3 5 2 5_Orçamento Elétrico " xfId="874"/>
    <cellStyle name="Normal 3 5 2 6" xfId="629"/>
    <cellStyle name="Normal 3 5 2 6 2" xfId="1357"/>
    <cellStyle name="Normal 3 5 2 6 2 2" xfId="2904"/>
    <cellStyle name="Normal 3 5 2 6 2 2 2" xfId="5499"/>
    <cellStyle name="Normal 3 5 2 6 2 2 2 2" xfId="13183"/>
    <cellStyle name="Normal 3 5 2 6 2 2 3" xfId="8024"/>
    <cellStyle name="Normal 3 5 2 6 2 2 3 2" xfId="15708"/>
    <cellStyle name="Normal 3 5 2 6 2 2 4" xfId="10588"/>
    <cellStyle name="Normal 3 5 2 6 2 3" xfId="4218"/>
    <cellStyle name="Normal 3 5 2 6 2 3 2" xfId="11902"/>
    <cellStyle name="Normal 3 5 2 6 2 4" xfId="6744"/>
    <cellStyle name="Normal 3 5 2 6 2 4 2" xfId="14428"/>
    <cellStyle name="Normal 3 5 2 6 2 5" xfId="9308"/>
    <cellStyle name="Normal 3 5 2 6 3" xfId="2264"/>
    <cellStyle name="Normal 3 5 2 6 3 2" xfId="4859"/>
    <cellStyle name="Normal 3 5 2 6 3 2 2" xfId="12543"/>
    <cellStyle name="Normal 3 5 2 6 3 3" xfId="7384"/>
    <cellStyle name="Normal 3 5 2 6 3 3 2" xfId="15068"/>
    <cellStyle name="Normal 3 5 2 6 3 4" xfId="9948"/>
    <cellStyle name="Normal 3 5 2 6 4" xfId="3578"/>
    <cellStyle name="Normal 3 5 2 6 4 2" xfId="11262"/>
    <cellStyle name="Normal 3 5 2 6 5" xfId="6104"/>
    <cellStyle name="Normal 3 5 2 6 5 2" xfId="13788"/>
    <cellStyle name="Normal 3 5 2 6 6" xfId="8668"/>
    <cellStyle name="Normal 3 5 2 6_Orçamento Elétrico " xfId="866"/>
    <cellStyle name="Normal 3 5 2 7" xfId="705"/>
    <cellStyle name="Normal 3 5 2 7 2" xfId="1433"/>
    <cellStyle name="Normal 3 5 2 7 2 2" xfId="2980"/>
    <cellStyle name="Normal 3 5 2 7 2 2 2" xfId="5575"/>
    <cellStyle name="Normal 3 5 2 7 2 2 2 2" xfId="13259"/>
    <cellStyle name="Normal 3 5 2 7 2 2 3" xfId="8100"/>
    <cellStyle name="Normal 3 5 2 7 2 2 3 2" xfId="15784"/>
    <cellStyle name="Normal 3 5 2 7 2 2 4" xfId="10664"/>
    <cellStyle name="Normal 3 5 2 7 2 3" xfId="4294"/>
    <cellStyle name="Normal 3 5 2 7 2 3 2" xfId="11978"/>
    <cellStyle name="Normal 3 5 2 7 2 4" xfId="6820"/>
    <cellStyle name="Normal 3 5 2 7 2 4 2" xfId="14504"/>
    <cellStyle name="Normal 3 5 2 7 2 5" xfId="9384"/>
    <cellStyle name="Normal 3 5 2 7 3" xfId="2340"/>
    <cellStyle name="Normal 3 5 2 7 3 2" xfId="4935"/>
    <cellStyle name="Normal 3 5 2 7 3 2 2" xfId="12619"/>
    <cellStyle name="Normal 3 5 2 7 3 3" xfId="7460"/>
    <cellStyle name="Normal 3 5 2 7 3 3 2" xfId="15144"/>
    <cellStyle name="Normal 3 5 2 7 3 4" xfId="10024"/>
    <cellStyle name="Normal 3 5 2 7 4" xfId="3654"/>
    <cellStyle name="Normal 3 5 2 7 4 2" xfId="11338"/>
    <cellStyle name="Normal 3 5 2 7 5" xfId="6180"/>
    <cellStyle name="Normal 3 5 2 7 5 2" xfId="13864"/>
    <cellStyle name="Normal 3 5 2 7 6" xfId="8744"/>
    <cellStyle name="Normal 3 5 2 7_Orçamento Elétrico " xfId="858"/>
    <cellStyle name="Normal 3 5 2 8" xfId="751"/>
    <cellStyle name="Normal 3 5 2 8 2" xfId="1479"/>
    <cellStyle name="Normal 3 5 2 8 2 2" xfId="3026"/>
    <cellStyle name="Normal 3 5 2 8 2 2 2" xfId="5621"/>
    <cellStyle name="Normal 3 5 2 8 2 2 2 2" xfId="13305"/>
    <cellStyle name="Normal 3 5 2 8 2 2 3" xfId="8146"/>
    <cellStyle name="Normal 3 5 2 8 2 2 3 2" xfId="15830"/>
    <cellStyle name="Normal 3 5 2 8 2 2 4" xfId="10710"/>
    <cellStyle name="Normal 3 5 2 8 2 3" xfId="4340"/>
    <cellStyle name="Normal 3 5 2 8 2 3 2" xfId="12024"/>
    <cellStyle name="Normal 3 5 2 8 2 4" xfId="6866"/>
    <cellStyle name="Normal 3 5 2 8 2 4 2" xfId="14550"/>
    <cellStyle name="Normal 3 5 2 8 2 5" xfId="9430"/>
    <cellStyle name="Normal 3 5 2 8 3" xfId="2386"/>
    <cellStyle name="Normal 3 5 2 8 3 2" xfId="4981"/>
    <cellStyle name="Normal 3 5 2 8 3 2 2" xfId="12665"/>
    <cellStyle name="Normal 3 5 2 8 3 3" xfId="7506"/>
    <cellStyle name="Normal 3 5 2 8 3 3 2" xfId="15190"/>
    <cellStyle name="Normal 3 5 2 8 3 4" xfId="10070"/>
    <cellStyle name="Normal 3 5 2 8 4" xfId="3700"/>
    <cellStyle name="Normal 3 5 2 8 4 2" xfId="11384"/>
    <cellStyle name="Normal 3 5 2 8 5" xfId="6226"/>
    <cellStyle name="Normal 3 5 2 8 5 2" xfId="13910"/>
    <cellStyle name="Normal 3 5 2 8 6" xfId="8790"/>
    <cellStyle name="Normal 3 5 2 8_Orçamento Elétrico " xfId="851"/>
    <cellStyle name="Normal 3 5 2 9" xfId="917"/>
    <cellStyle name="Normal 3 5 2 9 2" xfId="2466"/>
    <cellStyle name="Normal 3 5 2 9 2 2" xfId="5061"/>
    <cellStyle name="Normal 3 5 2 9 2 2 2" xfId="12745"/>
    <cellStyle name="Normal 3 5 2 9 2 3" xfId="7586"/>
    <cellStyle name="Normal 3 5 2 9 2 3 2" xfId="15270"/>
    <cellStyle name="Normal 3 5 2 9 2 4" xfId="10150"/>
    <cellStyle name="Normal 3 5 2 9 3" xfId="3780"/>
    <cellStyle name="Normal 3 5 2 9 3 2" xfId="11464"/>
    <cellStyle name="Normal 3 5 2 9 4" xfId="6306"/>
    <cellStyle name="Normal 3 5 2 9 4 2" xfId="13990"/>
    <cellStyle name="Normal 3 5 2 9 5" xfId="8870"/>
    <cellStyle name="Normal 3 5 2_Orçamento Elétrico " xfId="873"/>
    <cellStyle name="Normal 3 5 3" xfId="237"/>
    <cellStyle name="Normal 3 5 3 2" xfId="965"/>
    <cellStyle name="Normal 3 5 3 2 2" xfId="2513"/>
    <cellStyle name="Normal 3 5 3 2 2 2" xfId="5108"/>
    <cellStyle name="Normal 3 5 3 2 2 2 2" xfId="12792"/>
    <cellStyle name="Normal 3 5 3 2 2 3" xfId="7633"/>
    <cellStyle name="Normal 3 5 3 2 2 3 2" xfId="15317"/>
    <cellStyle name="Normal 3 5 3 2 2 4" xfId="10197"/>
    <cellStyle name="Normal 3 5 3 2 3" xfId="3827"/>
    <cellStyle name="Normal 3 5 3 2 3 2" xfId="11511"/>
    <cellStyle name="Normal 3 5 3 2 4" xfId="6353"/>
    <cellStyle name="Normal 3 5 3 2 4 2" xfId="14037"/>
    <cellStyle name="Normal 3 5 3 2 5" xfId="8917"/>
    <cellStyle name="Normal 3 5 3 3" xfId="1873"/>
    <cellStyle name="Normal 3 5 3 3 2" xfId="4468"/>
    <cellStyle name="Normal 3 5 3 3 2 2" xfId="12152"/>
    <cellStyle name="Normal 3 5 3 3 3" xfId="6993"/>
    <cellStyle name="Normal 3 5 3 3 3 2" xfId="14677"/>
    <cellStyle name="Normal 3 5 3 3 4" xfId="9557"/>
    <cellStyle name="Normal 3 5 3 4" xfId="3187"/>
    <cellStyle name="Normal 3 5 3 4 2" xfId="10871"/>
    <cellStyle name="Normal 3 5 3 5" xfId="5713"/>
    <cellStyle name="Normal 3 5 3 5 2" xfId="13397"/>
    <cellStyle name="Normal 3 5 3 6" xfId="8277"/>
    <cellStyle name="Normal 3 5 3_Orçamento Elétrico " xfId="839"/>
    <cellStyle name="Normal 3 5 4" xfId="310"/>
    <cellStyle name="Normal 3 5 4 2" xfId="1038"/>
    <cellStyle name="Normal 3 5 4 2 2" xfId="2586"/>
    <cellStyle name="Normal 3 5 4 2 2 2" xfId="5181"/>
    <cellStyle name="Normal 3 5 4 2 2 2 2" xfId="12865"/>
    <cellStyle name="Normal 3 5 4 2 2 3" xfId="7706"/>
    <cellStyle name="Normal 3 5 4 2 2 3 2" xfId="15390"/>
    <cellStyle name="Normal 3 5 4 2 2 4" xfId="10270"/>
    <cellStyle name="Normal 3 5 4 2 3" xfId="3900"/>
    <cellStyle name="Normal 3 5 4 2 3 2" xfId="11584"/>
    <cellStyle name="Normal 3 5 4 2 4" xfId="6426"/>
    <cellStyle name="Normal 3 5 4 2 4 2" xfId="14110"/>
    <cellStyle name="Normal 3 5 4 2 5" xfId="8990"/>
    <cellStyle name="Normal 3 5 4 3" xfId="1946"/>
    <cellStyle name="Normal 3 5 4 3 2" xfId="4541"/>
    <cellStyle name="Normal 3 5 4 3 2 2" xfId="12225"/>
    <cellStyle name="Normal 3 5 4 3 3" xfId="7066"/>
    <cellStyle name="Normal 3 5 4 3 3 2" xfId="14750"/>
    <cellStyle name="Normal 3 5 4 3 4" xfId="9630"/>
    <cellStyle name="Normal 3 5 4 4" xfId="3260"/>
    <cellStyle name="Normal 3 5 4 4 2" xfId="10944"/>
    <cellStyle name="Normal 3 5 4 5" xfId="5786"/>
    <cellStyle name="Normal 3 5 4 5 2" xfId="13470"/>
    <cellStyle name="Normal 3 5 4 6" xfId="8350"/>
    <cellStyle name="Normal 3 5 4_Orçamento Elétrico " xfId="838"/>
    <cellStyle name="Normal 3 5 5" xfId="391"/>
    <cellStyle name="Normal 3 5 5 2" xfId="1119"/>
    <cellStyle name="Normal 3 5 5 2 2" xfId="2666"/>
    <cellStyle name="Normal 3 5 5 2 2 2" xfId="5261"/>
    <cellStyle name="Normal 3 5 5 2 2 2 2" xfId="12945"/>
    <cellStyle name="Normal 3 5 5 2 2 3" xfId="7786"/>
    <cellStyle name="Normal 3 5 5 2 2 3 2" xfId="15470"/>
    <cellStyle name="Normal 3 5 5 2 2 4" xfId="10350"/>
    <cellStyle name="Normal 3 5 5 2 3" xfId="3980"/>
    <cellStyle name="Normal 3 5 5 2 3 2" xfId="11664"/>
    <cellStyle name="Normal 3 5 5 2 4" xfId="6506"/>
    <cellStyle name="Normal 3 5 5 2 4 2" xfId="14190"/>
    <cellStyle name="Normal 3 5 5 2 5" xfId="9070"/>
    <cellStyle name="Normal 3 5 5 3" xfId="2026"/>
    <cellStyle name="Normal 3 5 5 3 2" xfId="4621"/>
    <cellStyle name="Normal 3 5 5 3 2 2" xfId="12305"/>
    <cellStyle name="Normal 3 5 5 3 3" xfId="7146"/>
    <cellStyle name="Normal 3 5 5 3 3 2" xfId="14830"/>
    <cellStyle name="Normal 3 5 5 3 4" xfId="9710"/>
    <cellStyle name="Normal 3 5 5 4" xfId="3340"/>
    <cellStyle name="Normal 3 5 5 4 2" xfId="11024"/>
    <cellStyle name="Normal 3 5 5 5" xfId="5866"/>
    <cellStyle name="Normal 3 5 5 5 2" xfId="13550"/>
    <cellStyle name="Normal 3 5 5 6" xfId="8430"/>
    <cellStyle name="Normal 3 5 5_Orçamento Elétrico " xfId="756"/>
    <cellStyle name="Normal 3 5 6" xfId="514"/>
    <cellStyle name="Normal 3 5 6 2" xfId="1242"/>
    <cellStyle name="Normal 3 5 6 2 2" xfId="2789"/>
    <cellStyle name="Normal 3 5 6 2 2 2" xfId="5384"/>
    <cellStyle name="Normal 3 5 6 2 2 2 2" xfId="13068"/>
    <cellStyle name="Normal 3 5 6 2 2 3" xfId="7909"/>
    <cellStyle name="Normal 3 5 6 2 2 3 2" xfId="15593"/>
    <cellStyle name="Normal 3 5 6 2 2 4" xfId="10473"/>
    <cellStyle name="Normal 3 5 6 2 3" xfId="4103"/>
    <cellStyle name="Normal 3 5 6 2 3 2" xfId="11787"/>
    <cellStyle name="Normal 3 5 6 2 4" xfId="6629"/>
    <cellStyle name="Normal 3 5 6 2 4 2" xfId="14313"/>
    <cellStyle name="Normal 3 5 6 2 5" xfId="9193"/>
    <cellStyle name="Normal 3 5 6 3" xfId="2149"/>
    <cellStyle name="Normal 3 5 6 3 2" xfId="4744"/>
    <cellStyle name="Normal 3 5 6 3 2 2" xfId="12428"/>
    <cellStyle name="Normal 3 5 6 3 3" xfId="7269"/>
    <cellStyle name="Normal 3 5 6 3 3 2" xfId="14953"/>
    <cellStyle name="Normal 3 5 6 3 4" xfId="9833"/>
    <cellStyle name="Normal 3 5 6 4" xfId="3463"/>
    <cellStyle name="Normal 3 5 6 4 2" xfId="11147"/>
    <cellStyle name="Normal 3 5 6 5" xfId="5989"/>
    <cellStyle name="Normal 3 5 6 5 2" xfId="13673"/>
    <cellStyle name="Normal 3 5 6 6" xfId="8553"/>
    <cellStyle name="Normal 3 5 6_Orçamento Elétrico " xfId="766"/>
    <cellStyle name="Normal 3 5 7" xfId="585"/>
    <cellStyle name="Normal 3 5 7 2" xfId="1313"/>
    <cellStyle name="Normal 3 5 7 2 2" xfId="2860"/>
    <cellStyle name="Normal 3 5 7 2 2 2" xfId="5455"/>
    <cellStyle name="Normal 3 5 7 2 2 2 2" xfId="13139"/>
    <cellStyle name="Normal 3 5 7 2 2 3" xfId="7980"/>
    <cellStyle name="Normal 3 5 7 2 2 3 2" xfId="15664"/>
    <cellStyle name="Normal 3 5 7 2 2 4" xfId="10544"/>
    <cellStyle name="Normal 3 5 7 2 3" xfId="4174"/>
    <cellStyle name="Normal 3 5 7 2 3 2" xfId="11858"/>
    <cellStyle name="Normal 3 5 7 2 4" xfId="6700"/>
    <cellStyle name="Normal 3 5 7 2 4 2" xfId="14384"/>
    <cellStyle name="Normal 3 5 7 2 5" xfId="9264"/>
    <cellStyle name="Normal 3 5 7 3" xfId="2220"/>
    <cellStyle name="Normal 3 5 7 3 2" xfId="4815"/>
    <cellStyle name="Normal 3 5 7 3 2 2" xfId="12499"/>
    <cellStyle name="Normal 3 5 7 3 3" xfId="7340"/>
    <cellStyle name="Normal 3 5 7 3 3 2" xfId="15024"/>
    <cellStyle name="Normal 3 5 7 3 4" xfId="9904"/>
    <cellStyle name="Normal 3 5 7 4" xfId="3534"/>
    <cellStyle name="Normal 3 5 7 4 2" xfId="11218"/>
    <cellStyle name="Normal 3 5 7 5" xfId="6060"/>
    <cellStyle name="Normal 3 5 7 5 2" xfId="13744"/>
    <cellStyle name="Normal 3 5 7 6" xfId="8624"/>
    <cellStyle name="Normal 3 5 7_Orçamento Elétrico " xfId="780"/>
    <cellStyle name="Normal 3 5 8" xfId="664"/>
    <cellStyle name="Normal 3 5 8 2" xfId="1392"/>
    <cellStyle name="Normal 3 5 8 2 2" xfId="2939"/>
    <cellStyle name="Normal 3 5 8 2 2 2" xfId="5534"/>
    <cellStyle name="Normal 3 5 8 2 2 2 2" xfId="13218"/>
    <cellStyle name="Normal 3 5 8 2 2 3" xfId="8059"/>
    <cellStyle name="Normal 3 5 8 2 2 3 2" xfId="15743"/>
    <cellStyle name="Normal 3 5 8 2 2 4" xfId="10623"/>
    <cellStyle name="Normal 3 5 8 2 3" xfId="4253"/>
    <cellStyle name="Normal 3 5 8 2 3 2" xfId="11937"/>
    <cellStyle name="Normal 3 5 8 2 4" xfId="6779"/>
    <cellStyle name="Normal 3 5 8 2 4 2" xfId="14463"/>
    <cellStyle name="Normal 3 5 8 2 5" xfId="9343"/>
    <cellStyle name="Normal 3 5 8 3" xfId="2299"/>
    <cellStyle name="Normal 3 5 8 3 2" xfId="4894"/>
    <cellStyle name="Normal 3 5 8 3 2 2" xfId="12578"/>
    <cellStyle name="Normal 3 5 8 3 3" xfId="7419"/>
    <cellStyle name="Normal 3 5 8 3 3 2" xfId="15103"/>
    <cellStyle name="Normal 3 5 8 3 4" xfId="9983"/>
    <cellStyle name="Normal 3 5 8 4" xfId="3613"/>
    <cellStyle name="Normal 3 5 8 4 2" xfId="11297"/>
    <cellStyle name="Normal 3 5 8 5" xfId="6139"/>
    <cellStyle name="Normal 3 5 8 5 2" xfId="13823"/>
    <cellStyle name="Normal 3 5 8 6" xfId="8703"/>
    <cellStyle name="Normal 3 5 8_Orçamento Elétrico " xfId="779"/>
    <cellStyle name="Normal 3 5 9" xfId="711"/>
    <cellStyle name="Normal 3 5 9 2" xfId="1439"/>
    <cellStyle name="Normal 3 5 9 2 2" xfId="2986"/>
    <cellStyle name="Normal 3 5 9 2 2 2" xfId="5581"/>
    <cellStyle name="Normal 3 5 9 2 2 2 2" xfId="13265"/>
    <cellStyle name="Normal 3 5 9 2 2 3" xfId="8106"/>
    <cellStyle name="Normal 3 5 9 2 2 3 2" xfId="15790"/>
    <cellStyle name="Normal 3 5 9 2 2 4" xfId="10670"/>
    <cellStyle name="Normal 3 5 9 2 3" xfId="4300"/>
    <cellStyle name="Normal 3 5 9 2 3 2" xfId="11984"/>
    <cellStyle name="Normal 3 5 9 2 4" xfId="6826"/>
    <cellStyle name="Normal 3 5 9 2 4 2" xfId="14510"/>
    <cellStyle name="Normal 3 5 9 2 5" xfId="9390"/>
    <cellStyle name="Normal 3 5 9 3" xfId="2346"/>
    <cellStyle name="Normal 3 5 9 3 2" xfId="4941"/>
    <cellStyle name="Normal 3 5 9 3 2 2" xfId="12625"/>
    <cellStyle name="Normal 3 5 9 3 3" xfId="7466"/>
    <cellStyle name="Normal 3 5 9 3 3 2" xfId="15150"/>
    <cellStyle name="Normal 3 5 9 3 4" xfId="10030"/>
    <cellStyle name="Normal 3 5 9 4" xfId="3660"/>
    <cellStyle name="Normal 3 5 9 4 2" xfId="11344"/>
    <cellStyle name="Normal 3 5 9 5" xfId="6186"/>
    <cellStyle name="Normal 3 5 9 5 2" xfId="13870"/>
    <cellStyle name="Normal 3 5 9 6" xfId="8750"/>
    <cellStyle name="Normal 3 5 9_Orçamento Elétrico " xfId="778"/>
    <cellStyle name="Normal 3 5_Orçamento Elétrico " xfId="800"/>
    <cellStyle name="Normal 3 6" xfId="146"/>
    <cellStyle name="Normal 3 6 10" xfId="875"/>
    <cellStyle name="Normal 3 6 10 2" xfId="2427"/>
    <cellStyle name="Normal 3 6 10 2 2" xfId="5022"/>
    <cellStyle name="Normal 3 6 10 2 2 2" xfId="12706"/>
    <cellStyle name="Normal 3 6 10 2 3" xfId="7547"/>
    <cellStyle name="Normal 3 6 10 2 3 2" xfId="15231"/>
    <cellStyle name="Normal 3 6 10 2 4" xfId="10111"/>
    <cellStyle name="Normal 3 6 10 3" xfId="3741"/>
    <cellStyle name="Normal 3 6 10 3 2" xfId="11425"/>
    <cellStyle name="Normal 3 6 10 4" xfId="6267"/>
    <cellStyle name="Normal 3 6 10 4 2" xfId="13951"/>
    <cellStyle name="Normal 3 6 10 5" xfId="8831"/>
    <cellStyle name="Normal 3 6 11" xfId="1787"/>
    <cellStyle name="Normal 3 6 11 2" xfId="4382"/>
    <cellStyle name="Normal 3 6 11 2 2" xfId="12066"/>
    <cellStyle name="Normal 3 6 11 3" xfId="6907"/>
    <cellStyle name="Normal 3 6 11 3 2" xfId="14591"/>
    <cellStyle name="Normal 3 6 11 4" xfId="9471"/>
    <cellStyle name="Normal 3 6 12" xfId="3099"/>
    <cellStyle name="Normal 3 6 12 2" xfId="10783"/>
    <cellStyle name="Normal 3 6 13" xfId="5627"/>
    <cellStyle name="Normal 3 6 13 2" xfId="13311"/>
    <cellStyle name="Normal 3 6 14" xfId="8191"/>
    <cellStyle name="Normal 3 6 2" xfId="190"/>
    <cellStyle name="Normal 3 6 2 10" xfId="1827"/>
    <cellStyle name="Normal 3 6 2 10 2" xfId="4422"/>
    <cellStyle name="Normal 3 6 2 10 2 2" xfId="12106"/>
    <cellStyle name="Normal 3 6 2 10 3" xfId="6947"/>
    <cellStyle name="Normal 3 6 2 10 3 2" xfId="14631"/>
    <cellStyle name="Normal 3 6 2 10 4" xfId="9511"/>
    <cellStyle name="Normal 3 6 2 11" xfId="3141"/>
    <cellStyle name="Normal 3 6 2 11 2" xfId="10825"/>
    <cellStyle name="Normal 3 6 2 12" xfId="5667"/>
    <cellStyle name="Normal 3 6 2 12 2" xfId="13351"/>
    <cellStyle name="Normal 3 6 2 13" xfId="8231"/>
    <cellStyle name="Normal 3 6 2 2" xfId="279"/>
    <cellStyle name="Normal 3 6 2 2 2" xfId="1007"/>
    <cellStyle name="Normal 3 6 2 2 2 2" xfId="2555"/>
    <cellStyle name="Normal 3 6 2 2 2 2 2" xfId="5150"/>
    <cellStyle name="Normal 3 6 2 2 2 2 2 2" xfId="12834"/>
    <cellStyle name="Normal 3 6 2 2 2 2 3" xfId="7675"/>
    <cellStyle name="Normal 3 6 2 2 2 2 3 2" xfId="15359"/>
    <cellStyle name="Normal 3 6 2 2 2 2 4" xfId="10239"/>
    <cellStyle name="Normal 3 6 2 2 2 3" xfId="3869"/>
    <cellStyle name="Normal 3 6 2 2 2 3 2" xfId="11553"/>
    <cellStyle name="Normal 3 6 2 2 2 4" xfId="6395"/>
    <cellStyle name="Normal 3 6 2 2 2 4 2" xfId="14079"/>
    <cellStyle name="Normal 3 6 2 2 2 5" xfId="8959"/>
    <cellStyle name="Normal 3 6 2 2 3" xfId="1915"/>
    <cellStyle name="Normal 3 6 2 2 3 2" xfId="4510"/>
    <cellStyle name="Normal 3 6 2 2 3 2 2" xfId="12194"/>
    <cellStyle name="Normal 3 6 2 2 3 3" xfId="7035"/>
    <cellStyle name="Normal 3 6 2 2 3 3 2" xfId="14719"/>
    <cellStyle name="Normal 3 6 2 2 3 4" xfId="9599"/>
    <cellStyle name="Normal 3 6 2 2 4" xfId="3229"/>
    <cellStyle name="Normal 3 6 2 2 4 2" xfId="10913"/>
    <cellStyle name="Normal 3 6 2 2 5" xfId="5755"/>
    <cellStyle name="Normal 3 6 2 2 5 2" xfId="13439"/>
    <cellStyle name="Normal 3 6 2 2 6" xfId="8319"/>
    <cellStyle name="Normal 3 6 2 2_Orçamento Elétrico " xfId="776"/>
    <cellStyle name="Normal 3 6 2 3" xfId="351"/>
    <cellStyle name="Normal 3 6 2 3 2" xfId="1079"/>
    <cellStyle name="Normal 3 6 2 3 2 2" xfId="2627"/>
    <cellStyle name="Normal 3 6 2 3 2 2 2" xfId="5222"/>
    <cellStyle name="Normal 3 6 2 3 2 2 2 2" xfId="12906"/>
    <cellStyle name="Normal 3 6 2 3 2 2 3" xfId="7747"/>
    <cellStyle name="Normal 3 6 2 3 2 2 3 2" xfId="15431"/>
    <cellStyle name="Normal 3 6 2 3 2 2 4" xfId="10311"/>
    <cellStyle name="Normal 3 6 2 3 2 3" xfId="3941"/>
    <cellStyle name="Normal 3 6 2 3 2 3 2" xfId="11625"/>
    <cellStyle name="Normal 3 6 2 3 2 4" xfId="6467"/>
    <cellStyle name="Normal 3 6 2 3 2 4 2" xfId="14151"/>
    <cellStyle name="Normal 3 6 2 3 2 5" xfId="9031"/>
    <cellStyle name="Normal 3 6 2 3 3" xfId="1987"/>
    <cellStyle name="Normal 3 6 2 3 3 2" xfId="4582"/>
    <cellStyle name="Normal 3 6 2 3 3 2 2" xfId="12266"/>
    <cellStyle name="Normal 3 6 2 3 3 3" xfId="7107"/>
    <cellStyle name="Normal 3 6 2 3 3 3 2" xfId="14791"/>
    <cellStyle name="Normal 3 6 2 3 3 4" xfId="9671"/>
    <cellStyle name="Normal 3 6 2 3 4" xfId="3301"/>
    <cellStyle name="Normal 3 6 2 3 4 2" xfId="10985"/>
    <cellStyle name="Normal 3 6 2 3 5" xfId="5827"/>
    <cellStyle name="Normal 3 6 2 3 5 2" xfId="13511"/>
    <cellStyle name="Normal 3 6 2 3 6" xfId="8391"/>
    <cellStyle name="Normal 3 6 2 3_Orçamento Elétrico " xfId="775"/>
    <cellStyle name="Normal 3 6 2 4" xfId="432"/>
    <cellStyle name="Normal 3 6 2 4 2" xfId="1160"/>
    <cellStyle name="Normal 3 6 2 4 2 2" xfId="2707"/>
    <cellStyle name="Normal 3 6 2 4 2 2 2" xfId="5302"/>
    <cellStyle name="Normal 3 6 2 4 2 2 2 2" xfId="12986"/>
    <cellStyle name="Normal 3 6 2 4 2 2 3" xfId="7827"/>
    <cellStyle name="Normal 3 6 2 4 2 2 3 2" xfId="15511"/>
    <cellStyle name="Normal 3 6 2 4 2 2 4" xfId="10391"/>
    <cellStyle name="Normal 3 6 2 4 2 3" xfId="4021"/>
    <cellStyle name="Normal 3 6 2 4 2 3 2" xfId="11705"/>
    <cellStyle name="Normal 3 6 2 4 2 4" xfId="6547"/>
    <cellStyle name="Normal 3 6 2 4 2 4 2" xfId="14231"/>
    <cellStyle name="Normal 3 6 2 4 2 5" xfId="9111"/>
    <cellStyle name="Normal 3 6 2 4 3" xfId="2067"/>
    <cellStyle name="Normal 3 6 2 4 3 2" xfId="4662"/>
    <cellStyle name="Normal 3 6 2 4 3 2 2" xfId="12346"/>
    <cellStyle name="Normal 3 6 2 4 3 3" xfId="7187"/>
    <cellStyle name="Normal 3 6 2 4 3 3 2" xfId="14871"/>
    <cellStyle name="Normal 3 6 2 4 3 4" xfId="9751"/>
    <cellStyle name="Normal 3 6 2 4 4" xfId="3381"/>
    <cellStyle name="Normal 3 6 2 4 4 2" xfId="11065"/>
    <cellStyle name="Normal 3 6 2 4 5" xfId="5907"/>
    <cellStyle name="Normal 3 6 2 4 5 2" xfId="13591"/>
    <cellStyle name="Normal 3 6 2 4 6" xfId="8471"/>
    <cellStyle name="Normal 3 6 2 4_Orçamento Elétrico " xfId="774"/>
    <cellStyle name="Normal 3 6 2 5" xfId="562"/>
    <cellStyle name="Normal 3 6 2 5 2" xfId="1290"/>
    <cellStyle name="Normal 3 6 2 5 2 2" xfId="2837"/>
    <cellStyle name="Normal 3 6 2 5 2 2 2" xfId="5432"/>
    <cellStyle name="Normal 3 6 2 5 2 2 2 2" xfId="13116"/>
    <cellStyle name="Normal 3 6 2 5 2 2 3" xfId="7957"/>
    <cellStyle name="Normal 3 6 2 5 2 2 3 2" xfId="15641"/>
    <cellStyle name="Normal 3 6 2 5 2 2 4" xfId="10521"/>
    <cellStyle name="Normal 3 6 2 5 2 3" xfId="4151"/>
    <cellStyle name="Normal 3 6 2 5 2 3 2" xfId="11835"/>
    <cellStyle name="Normal 3 6 2 5 2 4" xfId="6677"/>
    <cellStyle name="Normal 3 6 2 5 2 4 2" xfId="14361"/>
    <cellStyle name="Normal 3 6 2 5 2 5" xfId="9241"/>
    <cellStyle name="Normal 3 6 2 5 3" xfId="2197"/>
    <cellStyle name="Normal 3 6 2 5 3 2" xfId="4792"/>
    <cellStyle name="Normal 3 6 2 5 3 2 2" xfId="12476"/>
    <cellStyle name="Normal 3 6 2 5 3 3" xfId="7317"/>
    <cellStyle name="Normal 3 6 2 5 3 3 2" xfId="15001"/>
    <cellStyle name="Normal 3 6 2 5 3 4" xfId="9881"/>
    <cellStyle name="Normal 3 6 2 5 4" xfId="3511"/>
    <cellStyle name="Normal 3 6 2 5 4 2" xfId="11195"/>
    <cellStyle name="Normal 3 6 2 5 5" xfId="6037"/>
    <cellStyle name="Normal 3 6 2 5 5 2" xfId="13721"/>
    <cellStyle name="Normal 3 6 2 5 6" xfId="8601"/>
    <cellStyle name="Normal 3 6 2 5_Orçamento Elétrico " xfId="772"/>
    <cellStyle name="Normal 3 6 2 6" xfId="630"/>
    <cellStyle name="Normal 3 6 2 6 2" xfId="1358"/>
    <cellStyle name="Normal 3 6 2 6 2 2" xfId="2905"/>
    <cellStyle name="Normal 3 6 2 6 2 2 2" xfId="5500"/>
    <cellStyle name="Normal 3 6 2 6 2 2 2 2" xfId="13184"/>
    <cellStyle name="Normal 3 6 2 6 2 2 3" xfId="8025"/>
    <cellStyle name="Normal 3 6 2 6 2 2 3 2" xfId="15709"/>
    <cellStyle name="Normal 3 6 2 6 2 2 4" xfId="10589"/>
    <cellStyle name="Normal 3 6 2 6 2 3" xfId="4219"/>
    <cellStyle name="Normal 3 6 2 6 2 3 2" xfId="11903"/>
    <cellStyle name="Normal 3 6 2 6 2 4" xfId="6745"/>
    <cellStyle name="Normal 3 6 2 6 2 4 2" xfId="14429"/>
    <cellStyle name="Normal 3 6 2 6 2 5" xfId="9309"/>
    <cellStyle name="Normal 3 6 2 6 3" xfId="2265"/>
    <cellStyle name="Normal 3 6 2 6 3 2" xfId="4860"/>
    <cellStyle name="Normal 3 6 2 6 3 2 2" xfId="12544"/>
    <cellStyle name="Normal 3 6 2 6 3 3" xfId="7385"/>
    <cellStyle name="Normal 3 6 2 6 3 3 2" xfId="15069"/>
    <cellStyle name="Normal 3 6 2 6 3 4" xfId="9949"/>
    <cellStyle name="Normal 3 6 2 6 4" xfId="3579"/>
    <cellStyle name="Normal 3 6 2 6 4 2" xfId="11263"/>
    <cellStyle name="Normal 3 6 2 6 5" xfId="6105"/>
    <cellStyle name="Normal 3 6 2 6 5 2" xfId="13789"/>
    <cellStyle name="Normal 3 6 2 6 6" xfId="8669"/>
    <cellStyle name="Normal 3 6 2 6_Orçamento Elétrico " xfId="773"/>
    <cellStyle name="Normal 3 6 2 7" xfId="706"/>
    <cellStyle name="Normal 3 6 2 7 2" xfId="1434"/>
    <cellStyle name="Normal 3 6 2 7 2 2" xfId="2981"/>
    <cellStyle name="Normal 3 6 2 7 2 2 2" xfId="5576"/>
    <cellStyle name="Normal 3 6 2 7 2 2 2 2" xfId="13260"/>
    <cellStyle name="Normal 3 6 2 7 2 2 3" xfId="8101"/>
    <cellStyle name="Normal 3 6 2 7 2 2 3 2" xfId="15785"/>
    <cellStyle name="Normal 3 6 2 7 2 2 4" xfId="10665"/>
    <cellStyle name="Normal 3 6 2 7 2 3" xfId="4295"/>
    <cellStyle name="Normal 3 6 2 7 2 3 2" xfId="11979"/>
    <cellStyle name="Normal 3 6 2 7 2 4" xfId="6821"/>
    <cellStyle name="Normal 3 6 2 7 2 4 2" xfId="14505"/>
    <cellStyle name="Normal 3 6 2 7 2 5" xfId="9385"/>
    <cellStyle name="Normal 3 6 2 7 3" xfId="2341"/>
    <cellStyle name="Normal 3 6 2 7 3 2" xfId="4936"/>
    <cellStyle name="Normal 3 6 2 7 3 2 2" xfId="12620"/>
    <cellStyle name="Normal 3 6 2 7 3 3" xfId="7461"/>
    <cellStyle name="Normal 3 6 2 7 3 3 2" xfId="15145"/>
    <cellStyle name="Normal 3 6 2 7 3 4" xfId="10025"/>
    <cellStyle name="Normal 3 6 2 7 4" xfId="3655"/>
    <cellStyle name="Normal 3 6 2 7 4 2" xfId="11339"/>
    <cellStyle name="Normal 3 6 2 7 5" xfId="6181"/>
    <cellStyle name="Normal 3 6 2 7 5 2" xfId="13865"/>
    <cellStyle name="Normal 3 6 2 7 6" xfId="8745"/>
    <cellStyle name="Normal 3 6 2 7_Orçamento Elétrico " xfId="753"/>
    <cellStyle name="Normal 3 6 2 8" xfId="752"/>
    <cellStyle name="Normal 3 6 2 8 2" xfId="1480"/>
    <cellStyle name="Normal 3 6 2 8 2 2" xfId="3027"/>
    <cellStyle name="Normal 3 6 2 8 2 2 2" xfId="5622"/>
    <cellStyle name="Normal 3 6 2 8 2 2 2 2" xfId="13306"/>
    <cellStyle name="Normal 3 6 2 8 2 2 3" xfId="8147"/>
    <cellStyle name="Normal 3 6 2 8 2 2 3 2" xfId="15831"/>
    <cellStyle name="Normal 3 6 2 8 2 2 4" xfId="10711"/>
    <cellStyle name="Normal 3 6 2 8 2 3" xfId="4341"/>
    <cellStyle name="Normal 3 6 2 8 2 3 2" xfId="12025"/>
    <cellStyle name="Normal 3 6 2 8 2 4" xfId="6867"/>
    <cellStyle name="Normal 3 6 2 8 2 4 2" xfId="14551"/>
    <cellStyle name="Normal 3 6 2 8 2 5" xfId="9431"/>
    <cellStyle name="Normal 3 6 2 8 3" xfId="2387"/>
    <cellStyle name="Normal 3 6 2 8 3 2" xfId="4982"/>
    <cellStyle name="Normal 3 6 2 8 3 2 2" xfId="12666"/>
    <cellStyle name="Normal 3 6 2 8 3 3" xfId="7507"/>
    <cellStyle name="Normal 3 6 2 8 3 3 2" xfId="15191"/>
    <cellStyle name="Normal 3 6 2 8 3 4" xfId="10071"/>
    <cellStyle name="Normal 3 6 2 8 4" xfId="3701"/>
    <cellStyle name="Normal 3 6 2 8 4 2" xfId="11385"/>
    <cellStyle name="Normal 3 6 2 8 5" xfId="6227"/>
    <cellStyle name="Normal 3 6 2 8 5 2" xfId="13911"/>
    <cellStyle name="Normal 3 6 2 8 6" xfId="8791"/>
    <cellStyle name="Normal 3 6 2 8_Orçamento Elétrico " xfId="808"/>
    <cellStyle name="Normal 3 6 2 9" xfId="918"/>
    <cellStyle name="Normal 3 6 2 9 2" xfId="2467"/>
    <cellStyle name="Normal 3 6 2 9 2 2" xfId="5062"/>
    <cellStyle name="Normal 3 6 2 9 2 2 2" xfId="12746"/>
    <cellStyle name="Normal 3 6 2 9 2 3" xfId="7587"/>
    <cellStyle name="Normal 3 6 2 9 2 3 2" xfId="15271"/>
    <cellStyle name="Normal 3 6 2 9 2 4" xfId="10151"/>
    <cellStyle name="Normal 3 6 2 9 3" xfId="3781"/>
    <cellStyle name="Normal 3 6 2 9 3 2" xfId="11465"/>
    <cellStyle name="Normal 3 6 2 9 4" xfId="6307"/>
    <cellStyle name="Normal 3 6 2 9 4 2" xfId="13991"/>
    <cellStyle name="Normal 3 6 2 9 5" xfId="8871"/>
    <cellStyle name="Normal 3 6 2_Orçamento Elétrico " xfId="777"/>
    <cellStyle name="Normal 3 6 3" xfId="239"/>
    <cellStyle name="Normal 3 6 3 2" xfId="967"/>
    <cellStyle name="Normal 3 6 3 2 2" xfId="2515"/>
    <cellStyle name="Normal 3 6 3 2 2 2" xfId="5110"/>
    <cellStyle name="Normal 3 6 3 2 2 2 2" xfId="12794"/>
    <cellStyle name="Normal 3 6 3 2 2 3" xfId="7635"/>
    <cellStyle name="Normal 3 6 3 2 2 3 2" xfId="15319"/>
    <cellStyle name="Normal 3 6 3 2 2 4" xfId="10199"/>
    <cellStyle name="Normal 3 6 3 2 3" xfId="3829"/>
    <cellStyle name="Normal 3 6 3 2 3 2" xfId="11513"/>
    <cellStyle name="Normal 3 6 3 2 4" xfId="6355"/>
    <cellStyle name="Normal 3 6 3 2 4 2" xfId="14039"/>
    <cellStyle name="Normal 3 6 3 2 5" xfId="8919"/>
    <cellStyle name="Normal 3 6 3 3" xfId="1875"/>
    <cellStyle name="Normal 3 6 3 3 2" xfId="4470"/>
    <cellStyle name="Normal 3 6 3 3 2 2" xfId="12154"/>
    <cellStyle name="Normal 3 6 3 3 3" xfId="6995"/>
    <cellStyle name="Normal 3 6 3 3 3 2" xfId="14679"/>
    <cellStyle name="Normal 3 6 3 3 4" xfId="9559"/>
    <cellStyle name="Normal 3 6 3 4" xfId="3189"/>
    <cellStyle name="Normal 3 6 3 4 2" xfId="10873"/>
    <cellStyle name="Normal 3 6 3 5" xfId="5715"/>
    <cellStyle name="Normal 3 6 3 5 2" xfId="13399"/>
    <cellStyle name="Normal 3 6 3 6" xfId="8279"/>
    <cellStyle name="Normal 3 6 3_Orçamento Elétrico " xfId="802"/>
    <cellStyle name="Normal 3 6 4" xfId="311"/>
    <cellStyle name="Normal 3 6 4 2" xfId="1039"/>
    <cellStyle name="Normal 3 6 4 2 2" xfId="2587"/>
    <cellStyle name="Normal 3 6 4 2 2 2" xfId="5182"/>
    <cellStyle name="Normal 3 6 4 2 2 2 2" xfId="12866"/>
    <cellStyle name="Normal 3 6 4 2 2 3" xfId="7707"/>
    <cellStyle name="Normal 3 6 4 2 2 3 2" xfId="15391"/>
    <cellStyle name="Normal 3 6 4 2 2 4" xfId="10271"/>
    <cellStyle name="Normal 3 6 4 2 3" xfId="3901"/>
    <cellStyle name="Normal 3 6 4 2 3 2" xfId="11585"/>
    <cellStyle name="Normal 3 6 4 2 4" xfId="6427"/>
    <cellStyle name="Normal 3 6 4 2 4 2" xfId="14111"/>
    <cellStyle name="Normal 3 6 4 2 5" xfId="8991"/>
    <cellStyle name="Normal 3 6 4 3" xfId="1947"/>
    <cellStyle name="Normal 3 6 4 3 2" xfId="4542"/>
    <cellStyle name="Normal 3 6 4 3 2 2" xfId="12226"/>
    <cellStyle name="Normal 3 6 4 3 3" xfId="7067"/>
    <cellStyle name="Normal 3 6 4 3 3 2" xfId="14751"/>
    <cellStyle name="Normal 3 6 4 3 4" xfId="9631"/>
    <cellStyle name="Normal 3 6 4 4" xfId="3261"/>
    <cellStyle name="Normal 3 6 4 4 2" xfId="10945"/>
    <cellStyle name="Normal 3 6 4 5" xfId="5787"/>
    <cellStyle name="Normal 3 6 4 5 2" xfId="13471"/>
    <cellStyle name="Normal 3 6 4 6" xfId="8351"/>
    <cellStyle name="Normal 3 6 4_Orçamento Elétrico " xfId="796"/>
    <cellStyle name="Normal 3 6 5" xfId="392"/>
    <cellStyle name="Normal 3 6 5 2" xfId="1120"/>
    <cellStyle name="Normal 3 6 5 2 2" xfId="2667"/>
    <cellStyle name="Normal 3 6 5 2 2 2" xfId="5262"/>
    <cellStyle name="Normal 3 6 5 2 2 2 2" xfId="12946"/>
    <cellStyle name="Normal 3 6 5 2 2 3" xfId="7787"/>
    <cellStyle name="Normal 3 6 5 2 2 3 2" xfId="15471"/>
    <cellStyle name="Normal 3 6 5 2 2 4" xfId="10351"/>
    <cellStyle name="Normal 3 6 5 2 3" xfId="3981"/>
    <cellStyle name="Normal 3 6 5 2 3 2" xfId="11665"/>
    <cellStyle name="Normal 3 6 5 2 4" xfId="6507"/>
    <cellStyle name="Normal 3 6 5 2 4 2" xfId="14191"/>
    <cellStyle name="Normal 3 6 5 2 5" xfId="9071"/>
    <cellStyle name="Normal 3 6 5 3" xfId="2027"/>
    <cellStyle name="Normal 3 6 5 3 2" xfId="4622"/>
    <cellStyle name="Normal 3 6 5 3 2 2" xfId="12306"/>
    <cellStyle name="Normal 3 6 5 3 3" xfId="7147"/>
    <cellStyle name="Normal 3 6 5 3 3 2" xfId="14831"/>
    <cellStyle name="Normal 3 6 5 3 4" xfId="9711"/>
    <cellStyle name="Normal 3 6 5 4" xfId="3341"/>
    <cellStyle name="Normal 3 6 5 4 2" xfId="11025"/>
    <cellStyle name="Normal 3 6 5 5" xfId="5867"/>
    <cellStyle name="Normal 3 6 5 5 2" xfId="13551"/>
    <cellStyle name="Normal 3 6 5 6" xfId="8431"/>
    <cellStyle name="Normal 3 6 5_Orçamento Elétrico " xfId="789"/>
    <cellStyle name="Normal 3 6 6" xfId="520"/>
    <cellStyle name="Normal 3 6 6 2" xfId="1248"/>
    <cellStyle name="Normal 3 6 6 2 2" xfId="2795"/>
    <cellStyle name="Normal 3 6 6 2 2 2" xfId="5390"/>
    <cellStyle name="Normal 3 6 6 2 2 2 2" xfId="13074"/>
    <cellStyle name="Normal 3 6 6 2 2 3" xfId="7915"/>
    <cellStyle name="Normal 3 6 6 2 2 3 2" xfId="15599"/>
    <cellStyle name="Normal 3 6 6 2 2 4" xfId="10479"/>
    <cellStyle name="Normal 3 6 6 2 3" xfId="4109"/>
    <cellStyle name="Normal 3 6 6 2 3 2" xfId="11793"/>
    <cellStyle name="Normal 3 6 6 2 4" xfId="6635"/>
    <cellStyle name="Normal 3 6 6 2 4 2" xfId="14319"/>
    <cellStyle name="Normal 3 6 6 2 5" xfId="9199"/>
    <cellStyle name="Normal 3 6 6 3" xfId="2155"/>
    <cellStyle name="Normal 3 6 6 3 2" xfId="4750"/>
    <cellStyle name="Normal 3 6 6 3 2 2" xfId="12434"/>
    <cellStyle name="Normal 3 6 6 3 3" xfId="7275"/>
    <cellStyle name="Normal 3 6 6 3 3 2" xfId="14959"/>
    <cellStyle name="Normal 3 6 6 3 4" xfId="9839"/>
    <cellStyle name="Normal 3 6 6 4" xfId="3469"/>
    <cellStyle name="Normal 3 6 6 4 2" xfId="11153"/>
    <cellStyle name="Normal 3 6 6 5" xfId="5995"/>
    <cellStyle name="Normal 3 6 6 5 2" xfId="13679"/>
    <cellStyle name="Normal 3 6 6 6" xfId="8559"/>
    <cellStyle name="Normal 3 6 6_Orçamento Elétrico " xfId="757"/>
    <cellStyle name="Normal 3 6 7" xfId="588"/>
    <cellStyle name="Normal 3 6 7 2" xfId="1316"/>
    <cellStyle name="Normal 3 6 7 2 2" xfId="2863"/>
    <cellStyle name="Normal 3 6 7 2 2 2" xfId="5458"/>
    <cellStyle name="Normal 3 6 7 2 2 2 2" xfId="13142"/>
    <cellStyle name="Normal 3 6 7 2 2 3" xfId="7983"/>
    <cellStyle name="Normal 3 6 7 2 2 3 2" xfId="15667"/>
    <cellStyle name="Normal 3 6 7 2 2 4" xfId="10547"/>
    <cellStyle name="Normal 3 6 7 2 3" xfId="4177"/>
    <cellStyle name="Normal 3 6 7 2 3 2" xfId="11861"/>
    <cellStyle name="Normal 3 6 7 2 4" xfId="6703"/>
    <cellStyle name="Normal 3 6 7 2 4 2" xfId="14387"/>
    <cellStyle name="Normal 3 6 7 2 5" xfId="9267"/>
    <cellStyle name="Normal 3 6 7 3" xfId="2223"/>
    <cellStyle name="Normal 3 6 7 3 2" xfId="4818"/>
    <cellStyle name="Normal 3 6 7 3 2 2" xfId="12502"/>
    <cellStyle name="Normal 3 6 7 3 3" xfId="7343"/>
    <cellStyle name="Normal 3 6 7 3 3 2" xfId="15027"/>
    <cellStyle name="Normal 3 6 7 3 4" xfId="9907"/>
    <cellStyle name="Normal 3 6 7 4" xfId="3537"/>
    <cellStyle name="Normal 3 6 7 4 2" xfId="11221"/>
    <cellStyle name="Normal 3 6 7 5" xfId="6063"/>
    <cellStyle name="Normal 3 6 7 5 2" xfId="13747"/>
    <cellStyle name="Normal 3 6 7 6" xfId="8627"/>
    <cellStyle name="Normal 3 6 7_Orçamento Elétrico " xfId="864"/>
    <cellStyle name="Normal 3 6 8" xfId="666"/>
    <cellStyle name="Normal 3 6 8 2" xfId="1394"/>
    <cellStyle name="Normal 3 6 8 2 2" xfId="2941"/>
    <cellStyle name="Normal 3 6 8 2 2 2" xfId="5536"/>
    <cellStyle name="Normal 3 6 8 2 2 2 2" xfId="13220"/>
    <cellStyle name="Normal 3 6 8 2 2 3" xfId="8061"/>
    <cellStyle name="Normal 3 6 8 2 2 3 2" xfId="15745"/>
    <cellStyle name="Normal 3 6 8 2 2 4" xfId="10625"/>
    <cellStyle name="Normal 3 6 8 2 3" xfId="4255"/>
    <cellStyle name="Normal 3 6 8 2 3 2" xfId="11939"/>
    <cellStyle name="Normal 3 6 8 2 4" xfId="6781"/>
    <cellStyle name="Normal 3 6 8 2 4 2" xfId="14465"/>
    <cellStyle name="Normal 3 6 8 2 5" xfId="9345"/>
    <cellStyle name="Normal 3 6 8 3" xfId="2301"/>
    <cellStyle name="Normal 3 6 8 3 2" xfId="4896"/>
    <cellStyle name="Normal 3 6 8 3 2 2" xfId="12580"/>
    <cellStyle name="Normal 3 6 8 3 3" xfId="7421"/>
    <cellStyle name="Normal 3 6 8 3 3 2" xfId="15105"/>
    <cellStyle name="Normal 3 6 8 3 4" xfId="9985"/>
    <cellStyle name="Normal 3 6 8 4" xfId="3615"/>
    <cellStyle name="Normal 3 6 8 4 2" xfId="11299"/>
    <cellStyle name="Normal 3 6 8 5" xfId="6141"/>
    <cellStyle name="Normal 3 6 8 5 2" xfId="13825"/>
    <cellStyle name="Normal 3 6 8 6" xfId="8705"/>
    <cellStyle name="Normal 3 6 8_Orçamento Elétrico " xfId="849"/>
    <cellStyle name="Normal 3 6 9" xfId="712"/>
    <cellStyle name="Normal 3 6 9 2" xfId="1440"/>
    <cellStyle name="Normal 3 6 9 2 2" xfId="2987"/>
    <cellStyle name="Normal 3 6 9 2 2 2" xfId="5582"/>
    <cellStyle name="Normal 3 6 9 2 2 2 2" xfId="13266"/>
    <cellStyle name="Normal 3 6 9 2 2 3" xfId="8107"/>
    <cellStyle name="Normal 3 6 9 2 2 3 2" xfId="15791"/>
    <cellStyle name="Normal 3 6 9 2 2 4" xfId="10671"/>
    <cellStyle name="Normal 3 6 9 2 3" xfId="4301"/>
    <cellStyle name="Normal 3 6 9 2 3 2" xfId="11985"/>
    <cellStyle name="Normal 3 6 9 2 4" xfId="6827"/>
    <cellStyle name="Normal 3 6 9 2 4 2" xfId="14511"/>
    <cellStyle name="Normal 3 6 9 2 5" xfId="9391"/>
    <cellStyle name="Normal 3 6 9 3" xfId="2347"/>
    <cellStyle name="Normal 3 6 9 3 2" xfId="4942"/>
    <cellStyle name="Normal 3 6 9 3 2 2" xfId="12626"/>
    <cellStyle name="Normal 3 6 9 3 3" xfId="7467"/>
    <cellStyle name="Normal 3 6 9 3 3 2" xfId="15151"/>
    <cellStyle name="Normal 3 6 9 3 4" xfId="10031"/>
    <cellStyle name="Normal 3 6 9 4" xfId="3661"/>
    <cellStyle name="Normal 3 6 9 4 2" xfId="11345"/>
    <cellStyle name="Normal 3 6 9 5" xfId="6187"/>
    <cellStyle name="Normal 3 6 9 5 2" xfId="13871"/>
    <cellStyle name="Normal 3 6 9 6" xfId="8751"/>
    <cellStyle name="Normal 3 6 9_Orçamento Elétrico " xfId="848"/>
    <cellStyle name="Normal 3 6_Orçamento Elétrico " xfId="794"/>
    <cellStyle name="Normal 3_COMPOSIÇÕES" xfId="15833"/>
    <cellStyle name="Normal 30" xfId="108"/>
    <cellStyle name="Normal 31" xfId="150"/>
    <cellStyle name="Normal 32" xfId="124"/>
    <cellStyle name="Normal 33" xfId="134"/>
    <cellStyle name="Normal 34" xfId="142"/>
    <cellStyle name="Normal 35" xfId="195"/>
    <cellStyle name="Normal 36" xfId="352"/>
    <cellStyle name="Normal 37" xfId="1745"/>
    <cellStyle name="Normal 4" xfId="9"/>
    <cellStyle name="Normal 4 10" xfId="191"/>
    <cellStyle name="Normal 4 10 2" xfId="919"/>
    <cellStyle name="Normal 4 10 2 2" xfId="2468"/>
    <cellStyle name="Normal 4 10 2 2 2" xfId="5063"/>
    <cellStyle name="Normal 4 10 2 2 2 2" xfId="12747"/>
    <cellStyle name="Normal 4 10 2 2 3" xfId="7588"/>
    <cellStyle name="Normal 4 10 2 2 3 2" xfId="15272"/>
    <cellStyle name="Normal 4 10 2 2 4" xfId="10152"/>
    <cellStyle name="Normal 4 10 2 3" xfId="3782"/>
    <cellStyle name="Normal 4 10 2 3 2" xfId="11466"/>
    <cellStyle name="Normal 4 10 2 4" xfId="6308"/>
    <cellStyle name="Normal 4 10 2 4 2" xfId="13992"/>
    <cellStyle name="Normal 4 10 2 5" xfId="8872"/>
    <cellStyle name="Normal 4 10 3" xfId="1828"/>
    <cellStyle name="Normal 4 10 3 2" xfId="4423"/>
    <cellStyle name="Normal 4 10 3 2 2" xfId="12107"/>
    <cellStyle name="Normal 4 10 3 3" xfId="6948"/>
    <cellStyle name="Normal 4 10 3 3 2" xfId="14632"/>
    <cellStyle name="Normal 4 10 3 4" xfId="9512"/>
    <cellStyle name="Normal 4 10 4" xfId="3142"/>
    <cellStyle name="Normal 4 10 4 2" xfId="10826"/>
    <cellStyle name="Normal 4 10 5" xfId="5668"/>
    <cellStyle name="Normal 4 10 5 2" xfId="13352"/>
    <cellStyle name="Normal 4 10 6" xfId="8232"/>
    <cellStyle name="Normal 4 10_Orçamento Elétrico " xfId="807"/>
    <cellStyle name="Normal 4 11" xfId="197"/>
    <cellStyle name="Normal 4 11 2" xfId="925"/>
    <cellStyle name="Normal 4 11 2 2" xfId="2473"/>
    <cellStyle name="Normal 4 11 2 2 2" xfId="5068"/>
    <cellStyle name="Normal 4 11 2 2 2 2" xfId="12752"/>
    <cellStyle name="Normal 4 11 2 2 3" xfId="7593"/>
    <cellStyle name="Normal 4 11 2 2 3 2" xfId="15277"/>
    <cellStyle name="Normal 4 11 2 2 4" xfId="10157"/>
    <cellStyle name="Normal 4 11 2 3" xfId="3787"/>
    <cellStyle name="Normal 4 11 2 3 2" xfId="11471"/>
    <cellStyle name="Normal 4 11 2 4" xfId="6313"/>
    <cellStyle name="Normal 4 11 2 4 2" xfId="13997"/>
    <cellStyle name="Normal 4 11 2 5" xfId="8877"/>
    <cellStyle name="Normal 4 11 3" xfId="1833"/>
    <cellStyle name="Normal 4 11 3 2" xfId="4428"/>
    <cellStyle name="Normal 4 11 3 2 2" xfId="12112"/>
    <cellStyle name="Normal 4 11 3 3" xfId="6953"/>
    <cellStyle name="Normal 4 11 3 3 2" xfId="14637"/>
    <cellStyle name="Normal 4 11 3 4" xfId="9517"/>
    <cellStyle name="Normal 4 11 4" xfId="3147"/>
    <cellStyle name="Normal 4 11 4 2" xfId="10831"/>
    <cellStyle name="Normal 4 11 5" xfId="5673"/>
    <cellStyle name="Normal 4 11 5 2" xfId="13357"/>
    <cellStyle name="Normal 4 11 6" xfId="8237"/>
    <cellStyle name="Normal 4 11_Orçamento Elétrico " xfId="801"/>
    <cellStyle name="Normal 4 12" xfId="353"/>
    <cellStyle name="Normal 4 12 2" xfId="1081"/>
    <cellStyle name="Normal 4 12 2 2" xfId="2628"/>
    <cellStyle name="Normal 4 12 2 2 2" xfId="5223"/>
    <cellStyle name="Normal 4 12 2 2 2 2" xfId="12907"/>
    <cellStyle name="Normal 4 12 2 2 3" xfId="7748"/>
    <cellStyle name="Normal 4 12 2 2 3 2" xfId="15432"/>
    <cellStyle name="Normal 4 12 2 2 4" xfId="10312"/>
    <cellStyle name="Normal 4 12 2 3" xfId="3942"/>
    <cellStyle name="Normal 4 12 2 3 2" xfId="11626"/>
    <cellStyle name="Normal 4 12 2 4" xfId="6468"/>
    <cellStyle name="Normal 4 12 2 4 2" xfId="14152"/>
    <cellStyle name="Normal 4 12 2 5" xfId="9032"/>
    <cellStyle name="Normal 4 12 3" xfId="1988"/>
    <cellStyle name="Normal 4 12 3 2" xfId="4583"/>
    <cellStyle name="Normal 4 12 3 2 2" xfId="12267"/>
    <cellStyle name="Normal 4 12 3 3" xfId="7108"/>
    <cellStyle name="Normal 4 12 3 3 2" xfId="14792"/>
    <cellStyle name="Normal 4 12 3 4" xfId="9672"/>
    <cellStyle name="Normal 4 12 4" xfId="3302"/>
    <cellStyle name="Normal 4 12 4 2" xfId="10986"/>
    <cellStyle name="Normal 4 12 5" xfId="5828"/>
    <cellStyle name="Normal 4 12 5 2" xfId="13512"/>
    <cellStyle name="Normal 4 12 6" xfId="8392"/>
    <cellStyle name="Normal 4 12_Orçamento Elétrico " xfId="795"/>
    <cellStyle name="Normal 4 13" xfId="437"/>
    <cellStyle name="Normal 4 13 2" xfId="1165"/>
    <cellStyle name="Normal 4 13 2 2" xfId="2712"/>
    <cellStyle name="Normal 4 13 2 2 2" xfId="5307"/>
    <cellStyle name="Normal 4 13 2 2 2 2" xfId="12991"/>
    <cellStyle name="Normal 4 13 2 2 3" xfId="7832"/>
    <cellStyle name="Normal 4 13 2 2 3 2" xfId="15516"/>
    <cellStyle name="Normal 4 13 2 2 4" xfId="10396"/>
    <cellStyle name="Normal 4 13 2 3" xfId="4026"/>
    <cellStyle name="Normal 4 13 2 3 2" xfId="11710"/>
    <cellStyle name="Normal 4 13 2 4" xfId="6552"/>
    <cellStyle name="Normal 4 13 2 4 2" xfId="14236"/>
    <cellStyle name="Normal 4 13 2 5" xfId="9116"/>
    <cellStyle name="Normal 4 13 3" xfId="2072"/>
    <cellStyle name="Normal 4 13 3 2" xfId="4667"/>
    <cellStyle name="Normal 4 13 3 2 2" xfId="12351"/>
    <cellStyle name="Normal 4 13 3 3" xfId="7192"/>
    <cellStyle name="Normal 4 13 3 3 2" xfId="14876"/>
    <cellStyle name="Normal 4 13 3 4" xfId="9756"/>
    <cellStyle name="Normal 4 13 4" xfId="3386"/>
    <cellStyle name="Normal 4 13 4 2" xfId="11070"/>
    <cellStyle name="Normal 4 13 5" xfId="5912"/>
    <cellStyle name="Normal 4 13 5 2" xfId="13596"/>
    <cellStyle name="Normal 4 13 6" xfId="8476"/>
    <cellStyle name="Normal 4 13_Orçamento Elétrico " xfId="788"/>
    <cellStyle name="Normal 4 14" xfId="457"/>
    <cellStyle name="Normal 4 14 2" xfId="1185"/>
    <cellStyle name="Normal 4 14 2 2" xfId="2732"/>
    <cellStyle name="Normal 4 14 2 2 2" xfId="5327"/>
    <cellStyle name="Normal 4 14 2 2 2 2" xfId="13011"/>
    <cellStyle name="Normal 4 14 2 2 3" xfId="7852"/>
    <cellStyle name="Normal 4 14 2 2 3 2" xfId="15536"/>
    <cellStyle name="Normal 4 14 2 2 4" xfId="10416"/>
    <cellStyle name="Normal 4 14 2 3" xfId="4046"/>
    <cellStyle name="Normal 4 14 2 3 2" xfId="11730"/>
    <cellStyle name="Normal 4 14 2 4" xfId="6572"/>
    <cellStyle name="Normal 4 14 2 4 2" xfId="14256"/>
    <cellStyle name="Normal 4 14 2 5" xfId="9136"/>
    <cellStyle name="Normal 4 14 3" xfId="2092"/>
    <cellStyle name="Normal 4 14 3 2" xfId="4687"/>
    <cellStyle name="Normal 4 14 3 2 2" xfId="12371"/>
    <cellStyle name="Normal 4 14 3 3" xfId="7212"/>
    <cellStyle name="Normal 4 14 3 3 2" xfId="14896"/>
    <cellStyle name="Normal 4 14 3 4" xfId="9776"/>
    <cellStyle name="Normal 4 14 4" xfId="3406"/>
    <cellStyle name="Normal 4 14 4 2" xfId="11090"/>
    <cellStyle name="Normal 4 14 5" xfId="5932"/>
    <cellStyle name="Normal 4 14 5 2" xfId="13616"/>
    <cellStyle name="Normal 4 14 6" xfId="8496"/>
    <cellStyle name="Normal 4 14_Orçamento Elétrico " xfId="872"/>
    <cellStyle name="Normal 4 15" xfId="516"/>
    <cellStyle name="Normal 4 15 2" xfId="1244"/>
    <cellStyle name="Normal 4 15 2 2" xfId="2791"/>
    <cellStyle name="Normal 4 15 2 2 2" xfId="5386"/>
    <cellStyle name="Normal 4 15 2 2 2 2" xfId="13070"/>
    <cellStyle name="Normal 4 15 2 2 3" xfId="7911"/>
    <cellStyle name="Normal 4 15 2 2 3 2" xfId="15595"/>
    <cellStyle name="Normal 4 15 2 2 4" xfId="10475"/>
    <cellStyle name="Normal 4 15 2 3" xfId="4105"/>
    <cellStyle name="Normal 4 15 2 3 2" xfId="11789"/>
    <cellStyle name="Normal 4 15 2 4" xfId="6631"/>
    <cellStyle name="Normal 4 15 2 4 2" xfId="14315"/>
    <cellStyle name="Normal 4 15 2 5" xfId="9195"/>
    <cellStyle name="Normal 4 15 3" xfId="2151"/>
    <cellStyle name="Normal 4 15 3 2" xfId="4746"/>
    <cellStyle name="Normal 4 15 3 2 2" xfId="12430"/>
    <cellStyle name="Normal 4 15 3 3" xfId="7271"/>
    <cellStyle name="Normal 4 15 3 3 2" xfId="14955"/>
    <cellStyle name="Normal 4 15 3 4" xfId="9835"/>
    <cellStyle name="Normal 4 15 4" xfId="3465"/>
    <cellStyle name="Normal 4 15 4 2" xfId="11149"/>
    <cellStyle name="Normal 4 15 5" xfId="5991"/>
    <cellStyle name="Normal 4 15 5 2" xfId="13675"/>
    <cellStyle name="Normal 4 15 6" xfId="8555"/>
    <cellStyle name="Normal 4 15_Orçamento Elétrico " xfId="758"/>
    <cellStyle name="Normal 4 16" xfId="660"/>
    <cellStyle name="Normal 4 16 2" xfId="1388"/>
    <cellStyle name="Normal 4 16 2 2" xfId="2935"/>
    <cellStyle name="Normal 4 16 2 2 2" xfId="5530"/>
    <cellStyle name="Normal 4 16 2 2 2 2" xfId="13214"/>
    <cellStyle name="Normal 4 16 2 2 3" xfId="8055"/>
    <cellStyle name="Normal 4 16 2 2 3 2" xfId="15739"/>
    <cellStyle name="Normal 4 16 2 2 4" xfId="10619"/>
    <cellStyle name="Normal 4 16 2 3" xfId="4249"/>
    <cellStyle name="Normal 4 16 2 3 2" xfId="11933"/>
    <cellStyle name="Normal 4 16 2 4" xfId="6775"/>
    <cellStyle name="Normal 4 16 2 4 2" xfId="14459"/>
    <cellStyle name="Normal 4 16 2 5" xfId="9339"/>
    <cellStyle name="Normal 4 16 3" xfId="2295"/>
    <cellStyle name="Normal 4 16 3 2" xfId="4890"/>
    <cellStyle name="Normal 4 16 3 2 2" xfId="12574"/>
    <cellStyle name="Normal 4 16 3 3" xfId="7415"/>
    <cellStyle name="Normal 4 16 3 3 2" xfId="15099"/>
    <cellStyle name="Normal 4 16 3 4" xfId="9979"/>
    <cellStyle name="Normal 4 16 4" xfId="3609"/>
    <cellStyle name="Normal 4 16 4 2" xfId="11293"/>
    <cellStyle name="Normal 4 16 5" xfId="6135"/>
    <cellStyle name="Normal 4 16 5 2" xfId="13819"/>
    <cellStyle name="Normal 4 16 6" xfId="8699"/>
    <cellStyle name="Normal 4 16_Orçamento Elétrico " xfId="754"/>
    <cellStyle name="Normal 4 17" xfId="759"/>
    <cellStyle name="Normal 4 17 2" xfId="2388"/>
    <cellStyle name="Normal 4 17 2 2" xfId="4983"/>
    <cellStyle name="Normal 4 17 2 2 2" xfId="12667"/>
    <cellStyle name="Normal 4 17 2 3" xfId="7508"/>
    <cellStyle name="Normal 4 17 2 3 2" xfId="15192"/>
    <cellStyle name="Normal 4 17 2 4" xfId="10072"/>
    <cellStyle name="Normal 4 17 3" xfId="3702"/>
    <cellStyle name="Normal 4 17 3 2" xfId="11386"/>
    <cellStyle name="Normal 4 17 4" xfId="6228"/>
    <cellStyle name="Normal 4 17 4 2" xfId="13912"/>
    <cellStyle name="Normal 4 17 5" xfId="8792"/>
    <cellStyle name="Normal 4 18" xfId="1748"/>
    <cellStyle name="Normal 4 18 2" xfId="4343"/>
    <cellStyle name="Normal 4 18 2 2" xfId="12027"/>
    <cellStyle name="Normal 4 18 3" xfId="6868"/>
    <cellStyle name="Normal 4 18 3 2" xfId="14552"/>
    <cellStyle name="Normal 4 18 4" xfId="9432"/>
    <cellStyle name="Normal 4 19" xfId="3032"/>
    <cellStyle name="Normal 4 19 2" xfId="10716"/>
    <cellStyle name="Normal 4 2" xfId="35"/>
    <cellStyle name="Normal 4 2 10" xfId="443"/>
    <cellStyle name="Normal 4 2 10 2" xfId="1171"/>
    <cellStyle name="Normal 4 2 10 2 2" xfId="2718"/>
    <cellStyle name="Normal 4 2 10 2 2 2" xfId="5313"/>
    <cellStyle name="Normal 4 2 10 2 2 2 2" xfId="12997"/>
    <cellStyle name="Normal 4 2 10 2 2 3" xfId="7838"/>
    <cellStyle name="Normal 4 2 10 2 2 3 2" xfId="15522"/>
    <cellStyle name="Normal 4 2 10 2 2 4" xfId="10402"/>
    <cellStyle name="Normal 4 2 10 2 3" xfId="4032"/>
    <cellStyle name="Normal 4 2 10 2 3 2" xfId="11716"/>
    <cellStyle name="Normal 4 2 10 2 4" xfId="6558"/>
    <cellStyle name="Normal 4 2 10 2 4 2" xfId="14242"/>
    <cellStyle name="Normal 4 2 10 2 5" xfId="9122"/>
    <cellStyle name="Normal 4 2 10 3" xfId="2078"/>
    <cellStyle name="Normal 4 2 10 3 2" xfId="4673"/>
    <cellStyle name="Normal 4 2 10 3 2 2" xfId="12357"/>
    <cellStyle name="Normal 4 2 10 3 3" xfId="7198"/>
    <cellStyle name="Normal 4 2 10 3 3 2" xfId="14882"/>
    <cellStyle name="Normal 4 2 10 3 4" xfId="9762"/>
    <cellStyle name="Normal 4 2 10 4" xfId="3392"/>
    <cellStyle name="Normal 4 2 10 4 2" xfId="11076"/>
    <cellStyle name="Normal 4 2 10 5" xfId="5918"/>
    <cellStyle name="Normal 4 2 10 5 2" xfId="13602"/>
    <cellStyle name="Normal 4 2 10 6" xfId="8482"/>
    <cellStyle name="Normal 4 2 10_Orçamento Elétrico " xfId="1482"/>
    <cellStyle name="Normal 4 2 11" xfId="582"/>
    <cellStyle name="Normal 4 2 11 2" xfId="1310"/>
    <cellStyle name="Normal 4 2 11 2 2" xfId="2857"/>
    <cellStyle name="Normal 4 2 11 2 2 2" xfId="5452"/>
    <cellStyle name="Normal 4 2 11 2 2 2 2" xfId="13136"/>
    <cellStyle name="Normal 4 2 11 2 2 3" xfId="7977"/>
    <cellStyle name="Normal 4 2 11 2 2 3 2" xfId="15661"/>
    <cellStyle name="Normal 4 2 11 2 2 4" xfId="10541"/>
    <cellStyle name="Normal 4 2 11 2 3" xfId="4171"/>
    <cellStyle name="Normal 4 2 11 2 3 2" xfId="11855"/>
    <cellStyle name="Normal 4 2 11 2 4" xfId="6697"/>
    <cellStyle name="Normal 4 2 11 2 4 2" xfId="14381"/>
    <cellStyle name="Normal 4 2 11 2 5" xfId="9261"/>
    <cellStyle name="Normal 4 2 11 3" xfId="2217"/>
    <cellStyle name="Normal 4 2 11 3 2" xfId="4812"/>
    <cellStyle name="Normal 4 2 11 3 2 2" xfId="12496"/>
    <cellStyle name="Normal 4 2 11 3 3" xfId="7337"/>
    <cellStyle name="Normal 4 2 11 3 3 2" xfId="15021"/>
    <cellStyle name="Normal 4 2 11 3 4" xfId="9901"/>
    <cellStyle name="Normal 4 2 11 4" xfId="3531"/>
    <cellStyle name="Normal 4 2 11 4 2" xfId="11215"/>
    <cellStyle name="Normal 4 2 11 5" xfId="6057"/>
    <cellStyle name="Normal 4 2 11 5 2" xfId="13741"/>
    <cellStyle name="Normal 4 2 11 6" xfId="8621"/>
    <cellStyle name="Normal 4 2 11_Orçamento Elétrico " xfId="1483"/>
    <cellStyle name="Normal 4 2 12" xfId="790"/>
    <cellStyle name="Normal 4 2 12 2" xfId="2392"/>
    <cellStyle name="Normal 4 2 12 2 2" xfId="4987"/>
    <cellStyle name="Normal 4 2 12 2 2 2" xfId="12671"/>
    <cellStyle name="Normal 4 2 12 2 3" xfId="7512"/>
    <cellStyle name="Normal 4 2 12 2 3 2" xfId="15196"/>
    <cellStyle name="Normal 4 2 12 2 4" xfId="10076"/>
    <cellStyle name="Normal 4 2 12 3" xfId="3706"/>
    <cellStyle name="Normal 4 2 12 3 2" xfId="11390"/>
    <cellStyle name="Normal 4 2 12 4" xfId="6232"/>
    <cellStyle name="Normal 4 2 12 4 2" xfId="13916"/>
    <cellStyle name="Normal 4 2 12 5" xfId="8796"/>
    <cellStyle name="Normal 4 2 13" xfId="1752"/>
    <cellStyle name="Normal 4 2 13 2" xfId="4347"/>
    <cellStyle name="Normal 4 2 13 2 2" xfId="12031"/>
    <cellStyle name="Normal 4 2 13 3" xfId="6872"/>
    <cellStyle name="Normal 4 2 13 3 2" xfId="14556"/>
    <cellStyle name="Normal 4 2 13 4" xfId="9436"/>
    <cellStyle name="Normal 4 2 14" xfId="3051"/>
    <cellStyle name="Normal 4 2 14 2" xfId="10735"/>
    <cellStyle name="Normal 4 2 15" xfId="3101"/>
    <cellStyle name="Normal 4 2 15 2" xfId="10785"/>
    <cellStyle name="Normal 4 2 16" xfId="77"/>
    <cellStyle name="Normal 4 2 17" xfId="8156"/>
    <cellStyle name="Normal 4 2 2" xfId="59"/>
    <cellStyle name="Normal 4 2 2 10" xfId="817"/>
    <cellStyle name="Normal 4 2 2 10 2" xfId="2404"/>
    <cellStyle name="Normal 4 2 2 10 2 2" xfId="4999"/>
    <cellStyle name="Normal 4 2 2 10 2 2 2" xfId="12683"/>
    <cellStyle name="Normal 4 2 2 10 2 3" xfId="7524"/>
    <cellStyle name="Normal 4 2 2 10 2 3 2" xfId="15208"/>
    <cellStyle name="Normal 4 2 2 10 2 4" xfId="10088"/>
    <cellStyle name="Normal 4 2 2 10 3" xfId="3718"/>
    <cellStyle name="Normal 4 2 2 10 3 2" xfId="11402"/>
    <cellStyle name="Normal 4 2 2 10 4" xfId="6244"/>
    <cellStyle name="Normal 4 2 2 10 4 2" xfId="13928"/>
    <cellStyle name="Normal 4 2 2 10 5" xfId="8808"/>
    <cellStyle name="Normal 4 2 2 11" xfId="1764"/>
    <cellStyle name="Normal 4 2 2 11 2" xfId="4359"/>
    <cellStyle name="Normal 4 2 2 11 2 2" xfId="12043"/>
    <cellStyle name="Normal 4 2 2 11 3" xfId="6884"/>
    <cellStyle name="Normal 4 2 2 11 3 2" xfId="14568"/>
    <cellStyle name="Normal 4 2 2 11 4" xfId="9448"/>
    <cellStyle name="Normal 4 2 2 12" xfId="3068"/>
    <cellStyle name="Normal 4 2 2 12 2" xfId="10752"/>
    <cellStyle name="Normal 4 2 2 13" xfId="3045"/>
    <cellStyle name="Normal 4 2 2 13 2" xfId="10729"/>
    <cellStyle name="Normal 4 2 2 14" xfId="89"/>
    <cellStyle name="Normal 4 2 2 15" xfId="8168"/>
    <cellStyle name="Normal 4 2 2 2" xfId="167"/>
    <cellStyle name="Normal 4 2 2 2 10" xfId="1804"/>
    <cellStyle name="Normal 4 2 2 2 10 2" xfId="4399"/>
    <cellStyle name="Normal 4 2 2 2 10 2 2" xfId="12083"/>
    <cellStyle name="Normal 4 2 2 2 10 3" xfId="6924"/>
    <cellStyle name="Normal 4 2 2 2 10 3 2" xfId="14608"/>
    <cellStyle name="Normal 4 2 2 2 10 4" xfId="9488"/>
    <cellStyle name="Normal 4 2 2 2 11" xfId="3118"/>
    <cellStyle name="Normal 4 2 2 2 11 2" xfId="10802"/>
    <cellStyle name="Normal 4 2 2 2 12" xfId="5644"/>
    <cellStyle name="Normal 4 2 2 2 12 2" xfId="13328"/>
    <cellStyle name="Normal 4 2 2 2 13" xfId="8208"/>
    <cellStyle name="Normal 4 2 2 2 2" xfId="256"/>
    <cellStyle name="Normal 4 2 2 2 2 2" xfId="984"/>
    <cellStyle name="Normal 4 2 2 2 2 2 2" xfId="2532"/>
    <cellStyle name="Normal 4 2 2 2 2 2 2 2" xfId="5127"/>
    <cellStyle name="Normal 4 2 2 2 2 2 2 2 2" xfId="12811"/>
    <cellStyle name="Normal 4 2 2 2 2 2 2 3" xfId="7652"/>
    <cellStyle name="Normal 4 2 2 2 2 2 2 3 2" xfId="15336"/>
    <cellStyle name="Normal 4 2 2 2 2 2 2 4" xfId="10216"/>
    <cellStyle name="Normal 4 2 2 2 2 2 3" xfId="3846"/>
    <cellStyle name="Normal 4 2 2 2 2 2 3 2" xfId="11530"/>
    <cellStyle name="Normal 4 2 2 2 2 2 4" xfId="6372"/>
    <cellStyle name="Normal 4 2 2 2 2 2 4 2" xfId="14056"/>
    <cellStyle name="Normal 4 2 2 2 2 2 5" xfId="8936"/>
    <cellStyle name="Normal 4 2 2 2 2 3" xfId="1892"/>
    <cellStyle name="Normal 4 2 2 2 2 3 2" xfId="4487"/>
    <cellStyle name="Normal 4 2 2 2 2 3 2 2" xfId="12171"/>
    <cellStyle name="Normal 4 2 2 2 2 3 3" xfId="7012"/>
    <cellStyle name="Normal 4 2 2 2 2 3 3 2" xfId="14696"/>
    <cellStyle name="Normal 4 2 2 2 2 3 4" xfId="9576"/>
    <cellStyle name="Normal 4 2 2 2 2 4" xfId="3206"/>
    <cellStyle name="Normal 4 2 2 2 2 4 2" xfId="10890"/>
    <cellStyle name="Normal 4 2 2 2 2 5" xfId="5732"/>
    <cellStyle name="Normal 4 2 2 2 2 5 2" xfId="13416"/>
    <cellStyle name="Normal 4 2 2 2 2 6" xfId="8296"/>
    <cellStyle name="Normal 4 2 2 2 2_Orçamento Elétrico " xfId="1486"/>
    <cellStyle name="Normal 4 2 2 2 3" xfId="328"/>
    <cellStyle name="Normal 4 2 2 2 3 2" xfId="1056"/>
    <cellStyle name="Normal 4 2 2 2 3 2 2" xfId="2604"/>
    <cellStyle name="Normal 4 2 2 2 3 2 2 2" xfId="5199"/>
    <cellStyle name="Normal 4 2 2 2 3 2 2 2 2" xfId="12883"/>
    <cellStyle name="Normal 4 2 2 2 3 2 2 3" xfId="7724"/>
    <cellStyle name="Normal 4 2 2 2 3 2 2 3 2" xfId="15408"/>
    <cellStyle name="Normal 4 2 2 2 3 2 2 4" xfId="10288"/>
    <cellStyle name="Normal 4 2 2 2 3 2 3" xfId="3918"/>
    <cellStyle name="Normal 4 2 2 2 3 2 3 2" xfId="11602"/>
    <cellStyle name="Normal 4 2 2 2 3 2 4" xfId="6444"/>
    <cellStyle name="Normal 4 2 2 2 3 2 4 2" xfId="14128"/>
    <cellStyle name="Normal 4 2 2 2 3 2 5" xfId="9008"/>
    <cellStyle name="Normal 4 2 2 2 3 3" xfId="1964"/>
    <cellStyle name="Normal 4 2 2 2 3 3 2" xfId="4559"/>
    <cellStyle name="Normal 4 2 2 2 3 3 2 2" xfId="12243"/>
    <cellStyle name="Normal 4 2 2 2 3 3 3" xfId="7084"/>
    <cellStyle name="Normal 4 2 2 2 3 3 3 2" xfId="14768"/>
    <cellStyle name="Normal 4 2 2 2 3 3 4" xfId="9648"/>
    <cellStyle name="Normal 4 2 2 2 3 4" xfId="3278"/>
    <cellStyle name="Normal 4 2 2 2 3 4 2" xfId="10962"/>
    <cellStyle name="Normal 4 2 2 2 3 5" xfId="5804"/>
    <cellStyle name="Normal 4 2 2 2 3 5 2" xfId="13488"/>
    <cellStyle name="Normal 4 2 2 2 3 6" xfId="8368"/>
    <cellStyle name="Normal 4 2 2 2 3_Orçamento Elétrico " xfId="1487"/>
    <cellStyle name="Normal 4 2 2 2 4" xfId="409"/>
    <cellStyle name="Normal 4 2 2 2 4 2" xfId="1137"/>
    <cellStyle name="Normal 4 2 2 2 4 2 2" xfId="2684"/>
    <cellStyle name="Normal 4 2 2 2 4 2 2 2" xfId="5279"/>
    <cellStyle name="Normal 4 2 2 2 4 2 2 2 2" xfId="12963"/>
    <cellStyle name="Normal 4 2 2 2 4 2 2 3" xfId="7804"/>
    <cellStyle name="Normal 4 2 2 2 4 2 2 3 2" xfId="15488"/>
    <cellStyle name="Normal 4 2 2 2 4 2 2 4" xfId="10368"/>
    <cellStyle name="Normal 4 2 2 2 4 2 3" xfId="3998"/>
    <cellStyle name="Normal 4 2 2 2 4 2 3 2" xfId="11682"/>
    <cellStyle name="Normal 4 2 2 2 4 2 4" xfId="6524"/>
    <cellStyle name="Normal 4 2 2 2 4 2 4 2" xfId="14208"/>
    <cellStyle name="Normal 4 2 2 2 4 2 5" xfId="9088"/>
    <cellStyle name="Normal 4 2 2 2 4 3" xfId="2044"/>
    <cellStyle name="Normal 4 2 2 2 4 3 2" xfId="4639"/>
    <cellStyle name="Normal 4 2 2 2 4 3 2 2" xfId="12323"/>
    <cellStyle name="Normal 4 2 2 2 4 3 3" xfId="7164"/>
    <cellStyle name="Normal 4 2 2 2 4 3 3 2" xfId="14848"/>
    <cellStyle name="Normal 4 2 2 2 4 3 4" xfId="9728"/>
    <cellStyle name="Normal 4 2 2 2 4 4" xfId="3358"/>
    <cellStyle name="Normal 4 2 2 2 4 4 2" xfId="11042"/>
    <cellStyle name="Normal 4 2 2 2 4 5" xfId="5884"/>
    <cellStyle name="Normal 4 2 2 2 4 5 2" xfId="13568"/>
    <cellStyle name="Normal 4 2 2 2 4 6" xfId="8448"/>
    <cellStyle name="Normal 4 2 2 2 4_Orçamento Elétrico " xfId="1488"/>
    <cellStyle name="Normal 4 2 2 2 5" xfId="539"/>
    <cellStyle name="Normal 4 2 2 2 5 2" xfId="1267"/>
    <cellStyle name="Normal 4 2 2 2 5 2 2" xfId="2814"/>
    <cellStyle name="Normal 4 2 2 2 5 2 2 2" xfId="5409"/>
    <cellStyle name="Normal 4 2 2 2 5 2 2 2 2" xfId="13093"/>
    <cellStyle name="Normal 4 2 2 2 5 2 2 3" xfId="7934"/>
    <cellStyle name="Normal 4 2 2 2 5 2 2 3 2" xfId="15618"/>
    <cellStyle name="Normal 4 2 2 2 5 2 2 4" xfId="10498"/>
    <cellStyle name="Normal 4 2 2 2 5 2 3" xfId="4128"/>
    <cellStyle name="Normal 4 2 2 2 5 2 3 2" xfId="11812"/>
    <cellStyle name="Normal 4 2 2 2 5 2 4" xfId="6654"/>
    <cellStyle name="Normal 4 2 2 2 5 2 4 2" xfId="14338"/>
    <cellStyle name="Normal 4 2 2 2 5 2 5" xfId="9218"/>
    <cellStyle name="Normal 4 2 2 2 5 3" xfId="2174"/>
    <cellStyle name="Normal 4 2 2 2 5 3 2" xfId="4769"/>
    <cellStyle name="Normal 4 2 2 2 5 3 2 2" xfId="12453"/>
    <cellStyle name="Normal 4 2 2 2 5 3 3" xfId="7294"/>
    <cellStyle name="Normal 4 2 2 2 5 3 3 2" xfId="14978"/>
    <cellStyle name="Normal 4 2 2 2 5 3 4" xfId="9858"/>
    <cellStyle name="Normal 4 2 2 2 5 4" xfId="3488"/>
    <cellStyle name="Normal 4 2 2 2 5 4 2" xfId="11172"/>
    <cellStyle name="Normal 4 2 2 2 5 5" xfId="6014"/>
    <cellStyle name="Normal 4 2 2 2 5 5 2" xfId="13698"/>
    <cellStyle name="Normal 4 2 2 2 5 6" xfId="8578"/>
    <cellStyle name="Normal 4 2 2 2 5_Orçamento Elétrico " xfId="1489"/>
    <cellStyle name="Normal 4 2 2 2 6" xfId="607"/>
    <cellStyle name="Normal 4 2 2 2 6 2" xfId="1335"/>
    <cellStyle name="Normal 4 2 2 2 6 2 2" xfId="2882"/>
    <cellStyle name="Normal 4 2 2 2 6 2 2 2" xfId="5477"/>
    <cellStyle name="Normal 4 2 2 2 6 2 2 2 2" xfId="13161"/>
    <cellStyle name="Normal 4 2 2 2 6 2 2 3" xfId="8002"/>
    <cellStyle name="Normal 4 2 2 2 6 2 2 3 2" xfId="15686"/>
    <cellStyle name="Normal 4 2 2 2 6 2 2 4" xfId="10566"/>
    <cellStyle name="Normal 4 2 2 2 6 2 3" xfId="4196"/>
    <cellStyle name="Normal 4 2 2 2 6 2 3 2" xfId="11880"/>
    <cellStyle name="Normal 4 2 2 2 6 2 4" xfId="6722"/>
    <cellStyle name="Normal 4 2 2 2 6 2 4 2" xfId="14406"/>
    <cellStyle name="Normal 4 2 2 2 6 2 5" xfId="9286"/>
    <cellStyle name="Normal 4 2 2 2 6 3" xfId="2242"/>
    <cellStyle name="Normal 4 2 2 2 6 3 2" xfId="4837"/>
    <cellStyle name="Normal 4 2 2 2 6 3 2 2" xfId="12521"/>
    <cellStyle name="Normal 4 2 2 2 6 3 3" xfId="7362"/>
    <cellStyle name="Normal 4 2 2 2 6 3 3 2" xfId="15046"/>
    <cellStyle name="Normal 4 2 2 2 6 3 4" xfId="9926"/>
    <cellStyle name="Normal 4 2 2 2 6 4" xfId="3556"/>
    <cellStyle name="Normal 4 2 2 2 6 4 2" xfId="11240"/>
    <cellStyle name="Normal 4 2 2 2 6 5" xfId="6082"/>
    <cellStyle name="Normal 4 2 2 2 6 5 2" xfId="13766"/>
    <cellStyle name="Normal 4 2 2 2 6 6" xfId="8646"/>
    <cellStyle name="Normal 4 2 2 2 6_Orçamento Elétrico " xfId="1490"/>
    <cellStyle name="Normal 4 2 2 2 7" xfId="683"/>
    <cellStyle name="Normal 4 2 2 2 7 2" xfId="1411"/>
    <cellStyle name="Normal 4 2 2 2 7 2 2" xfId="2958"/>
    <cellStyle name="Normal 4 2 2 2 7 2 2 2" xfId="5553"/>
    <cellStyle name="Normal 4 2 2 2 7 2 2 2 2" xfId="13237"/>
    <cellStyle name="Normal 4 2 2 2 7 2 2 3" xfId="8078"/>
    <cellStyle name="Normal 4 2 2 2 7 2 2 3 2" xfId="15762"/>
    <cellStyle name="Normal 4 2 2 2 7 2 2 4" xfId="10642"/>
    <cellStyle name="Normal 4 2 2 2 7 2 3" xfId="4272"/>
    <cellStyle name="Normal 4 2 2 2 7 2 3 2" xfId="11956"/>
    <cellStyle name="Normal 4 2 2 2 7 2 4" xfId="6798"/>
    <cellStyle name="Normal 4 2 2 2 7 2 4 2" xfId="14482"/>
    <cellStyle name="Normal 4 2 2 2 7 2 5" xfId="9362"/>
    <cellStyle name="Normal 4 2 2 2 7 3" xfId="2318"/>
    <cellStyle name="Normal 4 2 2 2 7 3 2" xfId="4913"/>
    <cellStyle name="Normal 4 2 2 2 7 3 2 2" xfId="12597"/>
    <cellStyle name="Normal 4 2 2 2 7 3 3" xfId="7438"/>
    <cellStyle name="Normal 4 2 2 2 7 3 3 2" xfId="15122"/>
    <cellStyle name="Normal 4 2 2 2 7 3 4" xfId="10002"/>
    <cellStyle name="Normal 4 2 2 2 7 4" xfId="3632"/>
    <cellStyle name="Normal 4 2 2 2 7 4 2" xfId="11316"/>
    <cellStyle name="Normal 4 2 2 2 7 5" xfId="6158"/>
    <cellStyle name="Normal 4 2 2 2 7 5 2" xfId="13842"/>
    <cellStyle name="Normal 4 2 2 2 7 6" xfId="8722"/>
    <cellStyle name="Normal 4 2 2 2 7_Orçamento Elétrico " xfId="1491"/>
    <cellStyle name="Normal 4 2 2 2 8" xfId="729"/>
    <cellStyle name="Normal 4 2 2 2 8 2" xfId="1457"/>
    <cellStyle name="Normal 4 2 2 2 8 2 2" xfId="3004"/>
    <cellStyle name="Normal 4 2 2 2 8 2 2 2" xfId="5599"/>
    <cellStyle name="Normal 4 2 2 2 8 2 2 2 2" xfId="13283"/>
    <cellStyle name="Normal 4 2 2 2 8 2 2 3" xfId="8124"/>
    <cellStyle name="Normal 4 2 2 2 8 2 2 3 2" xfId="15808"/>
    <cellStyle name="Normal 4 2 2 2 8 2 2 4" xfId="10688"/>
    <cellStyle name="Normal 4 2 2 2 8 2 3" xfId="4318"/>
    <cellStyle name="Normal 4 2 2 2 8 2 3 2" xfId="12002"/>
    <cellStyle name="Normal 4 2 2 2 8 2 4" xfId="6844"/>
    <cellStyle name="Normal 4 2 2 2 8 2 4 2" xfId="14528"/>
    <cellStyle name="Normal 4 2 2 2 8 2 5" xfId="9408"/>
    <cellStyle name="Normal 4 2 2 2 8 3" xfId="2364"/>
    <cellStyle name="Normal 4 2 2 2 8 3 2" xfId="4959"/>
    <cellStyle name="Normal 4 2 2 2 8 3 2 2" xfId="12643"/>
    <cellStyle name="Normal 4 2 2 2 8 3 3" xfId="7484"/>
    <cellStyle name="Normal 4 2 2 2 8 3 3 2" xfId="15168"/>
    <cellStyle name="Normal 4 2 2 2 8 3 4" xfId="10048"/>
    <cellStyle name="Normal 4 2 2 2 8 4" xfId="3678"/>
    <cellStyle name="Normal 4 2 2 2 8 4 2" xfId="11362"/>
    <cellStyle name="Normal 4 2 2 2 8 5" xfId="6204"/>
    <cellStyle name="Normal 4 2 2 2 8 5 2" xfId="13888"/>
    <cellStyle name="Normal 4 2 2 2 8 6" xfId="8768"/>
    <cellStyle name="Normal 4 2 2 2 8_Orçamento Elétrico " xfId="1492"/>
    <cellStyle name="Normal 4 2 2 2 9" xfId="895"/>
    <cellStyle name="Normal 4 2 2 2 9 2" xfId="2444"/>
    <cellStyle name="Normal 4 2 2 2 9 2 2" xfId="5039"/>
    <cellStyle name="Normal 4 2 2 2 9 2 2 2" xfId="12723"/>
    <cellStyle name="Normal 4 2 2 2 9 2 3" xfId="7564"/>
    <cellStyle name="Normal 4 2 2 2 9 2 3 2" xfId="15248"/>
    <cellStyle name="Normal 4 2 2 2 9 2 4" xfId="10128"/>
    <cellStyle name="Normal 4 2 2 2 9 3" xfId="3758"/>
    <cellStyle name="Normal 4 2 2 2 9 3 2" xfId="11442"/>
    <cellStyle name="Normal 4 2 2 2 9 4" xfId="6284"/>
    <cellStyle name="Normal 4 2 2 2 9 4 2" xfId="13968"/>
    <cellStyle name="Normal 4 2 2 2 9 5" xfId="8848"/>
    <cellStyle name="Normal 4 2 2 2_Orçamento Elétrico " xfId="1485"/>
    <cellStyle name="Normal 4 2 2 3" xfId="213"/>
    <cellStyle name="Normal 4 2 2 3 2" xfId="941"/>
    <cellStyle name="Normal 4 2 2 3 2 2" xfId="2489"/>
    <cellStyle name="Normal 4 2 2 3 2 2 2" xfId="5084"/>
    <cellStyle name="Normal 4 2 2 3 2 2 2 2" xfId="12768"/>
    <cellStyle name="Normal 4 2 2 3 2 2 3" xfId="7609"/>
    <cellStyle name="Normal 4 2 2 3 2 2 3 2" xfId="15293"/>
    <cellStyle name="Normal 4 2 2 3 2 2 4" xfId="10173"/>
    <cellStyle name="Normal 4 2 2 3 2 3" xfId="3803"/>
    <cellStyle name="Normal 4 2 2 3 2 3 2" xfId="11487"/>
    <cellStyle name="Normal 4 2 2 3 2 4" xfId="6329"/>
    <cellStyle name="Normal 4 2 2 3 2 4 2" xfId="14013"/>
    <cellStyle name="Normal 4 2 2 3 2 5" xfId="8893"/>
    <cellStyle name="Normal 4 2 2 3 3" xfId="1849"/>
    <cellStyle name="Normal 4 2 2 3 3 2" xfId="4444"/>
    <cellStyle name="Normal 4 2 2 3 3 2 2" xfId="12128"/>
    <cellStyle name="Normal 4 2 2 3 3 3" xfId="6969"/>
    <cellStyle name="Normal 4 2 2 3 3 3 2" xfId="14653"/>
    <cellStyle name="Normal 4 2 2 3 3 4" xfId="9533"/>
    <cellStyle name="Normal 4 2 2 3 4" xfId="3163"/>
    <cellStyle name="Normal 4 2 2 3 4 2" xfId="10847"/>
    <cellStyle name="Normal 4 2 2 3 5" xfId="5689"/>
    <cellStyle name="Normal 4 2 2 3 5 2" xfId="13373"/>
    <cellStyle name="Normal 4 2 2 3 6" xfId="8253"/>
    <cellStyle name="Normal 4 2 2 3_Orçamento Elétrico " xfId="1493"/>
    <cellStyle name="Normal 4 2 2 4" xfId="288"/>
    <cellStyle name="Normal 4 2 2 4 2" xfId="1016"/>
    <cellStyle name="Normal 4 2 2 4 2 2" xfId="2564"/>
    <cellStyle name="Normal 4 2 2 4 2 2 2" xfId="5159"/>
    <cellStyle name="Normal 4 2 2 4 2 2 2 2" xfId="12843"/>
    <cellStyle name="Normal 4 2 2 4 2 2 3" xfId="7684"/>
    <cellStyle name="Normal 4 2 2 4 2 2 3 2" xfId="15368"/>
    <cellStyle name="Normal 4 2 2 4 2 2 4" xfId="10248"/>
    <cellStyle name="Normal 4 2 2 4 2 3" xfId="3878"/>
    <cellStyle name="Normal 4 2 2 4 2 3 2" xfId="11562"/>
    <cellStyle name="Normal 4 2 2 4 2 4" xfId="6404"/>
    <cellStyle name="Normal 4 2 2 4 2 4 2" xfId="14088"/>
    <cellStyle name="Normal 4 2 2 4 2 5" xfId="8968"/>
    <cellStyle name="Normal 4 2 2 4 3" xfId="1924"/>
    <cellStyle name="Normal 4 2 2 4 3 2" xfId="4519"/>
    <cellStyle name="Normal 4 2 2 4 3 2 2" xfId="12203"/>
    <cellStyle name="Normal 4 2 2 4 3 3" xfId="7044"/>
    <cellStyle name="Normal 4 2 2 4 3 3 2" xfId="14728"/>
    <cellStyle name="Normal 4 2 2 4 3 4" xfId="9608"/>
    <cellStyle name="Normal 4 2 2 4 4" xfId="3238"/>
    <cellStyle name="Normal 4 2 2 4 4 2" xfId="10922"/>
    <cellStyle name="Normal 4 2 2 4 5" xfId="5764"/>
    <cellStyle name="Normal 4 2 2 4 5 2" xfId="13448"/>
    <cellStyle name="Normal 4 2 2 4 6" xfId="8328"/>
    <cellStyle name="Normal 4 2 2 4_Orçamento Elétrico " xfId="1494"/>
    <cellStyle name="Normal 4 2 2 5" xfId="369"/>
    <cellStyle name="Normal 4 2 2 5 2" xfId="1097"/>
    <cellStyle name="Normal 4 2 2 5 2 2" xfId="2644"/>
    <cellStyle name="Normal 4 2 2 5 2 2 2" xfId="5239"/>
    <cellStyle name="Normal 4 2 2 5 2 2 2 2" xfId="12923"/>
    <cellStyle name="Normal 4 2 2 5 2 2 3" xfId="7764"/>
    <cellStyle name="Normal 4 2 2 5 2 2 3 2" xfId="15448"/>
    <cellStyle name="Normal 4 2 2 5 2 2 4" xfId="10328"/>
    <cellStyle name="Normal 4 2 2 5 2 3" xfId="3958"/>
    <cellStyle name="Normal 4 2 2 5 2 3 2" xfId="11642"/>
    <cellStyle name="Normal 4 2 2 5 2 4" xfId="6484"/>
    <cellStyle name="Normal 4 2 2 5 2 4 2" xfId="14168"/>
    <cellStyle name="Normal 4 2 2 5 2 5" xfId="9048"/>
    <cellStyle name="Normal 4 2 2 5 3" xfId="2004"/>
    <cellStyle name="Normal 4 2 2 5 3 2" xfId="4599"/>
    <cellStyle name="Normal 4 2 2 5 3 2 2" xfId="12283"/>
    <cellStyle name="Normal 4 2 2 5 3 3" xfId="7124"/>
    <cellStyle name="Normal 4 2 2 5 3 3 2" xfId="14808"/>
    <cellStyle name="Normal 4 2 2 5 3 4" xfId="9688"/>
    <cellStyle name="Normal 4 2 2 5 4" xfId="3318"/>
    <cellStyle name="Normal 4 2 2 5 4 2" xfId="11002"/>
    <cellStyle name="Normal 4 2 2 5 5" xfId="5844"/>
    <cellStyle name="Normal 4 2 2 5 5 2" xfId="13528"/>
    <cellStyle name="Normal 4 2 2 5 6" xfId="8408"/>
    <cellStyle name="Normal 4 2 2 5_Orçamento Elétrico " xfId="1495"/>
    <cellStyle name="Normal 4 2 2 6" xfId="478"/>
    <cellStyle name="Normal 4 2 2 6 2" xfId="1206"/>
    <cellStyle name="Normal 4 2 2 6 2 2" xfId="2753"/>
    <cellStyle name="Normal 4 2 2 6 2 2 2" xfId="5348"/>
    <cellStyle name="Normal 4 2 2 6 2 2 2 2" xfId="13032"/>
    <cellStyle name="Normal 4 2 2 6 2 2 3" xfId="7873"/>
    <cellStyle name="Normal 4 2 2 6 2 2 3 2" xfId="15557"/>
    <cellStyle name="Normal 4 2 2 6 2 2 4" xfId="10437"/>
    <cellStyle name="Normal 4 2 2 6 2 3" xfId="4067"/>
    <cellStyle name="Normal 4 2 2 6 2 3 2" xfId="11751"/>
    <cellStyle name="Normal 4 2 2 6 2 4" xfId="6593"/>
    <cellStyle name="Normal 4 2 2 6 2 4 2" xfId="14277"/>
    <cellStyle name="Normal 4 2 2 6 2 5" xfId="9157"/>
    <cellStyle name="Normal 4 2 2 6 3" xfId="2113"/>
    <cellStyle name="Normal 4 2 2 6 3 2" xfId="4708"/>
    <cellStyle name="Normal 4 2 2 6 3 2 2" xfId="12392"/>
    <cellStyle name="Normal 4 2 2 6 3 3" xfId="7233"/>
    <cellStyle name="Normal 4 2 2 6 3 3 2" xfId="14917"/>
    <cellStyle name="Normal 4 2 2 6 3 4" xfId="9797"/>
    <cellStyle name="Normal 4 2 2 6 4" xfId="3427"/>
    <cellStyle name="Normal 4 2 2 6 4 2" xfId="11111"/>
    <cellStyle name="Normal 4 2 2 6 5" xfId="5953"/>
    <cellStyle name="Normal 4 2 2 6 5 2" xfId="13637"/>
    <cellStyle name="Normal 4 2 2 6 6" xfId="8517"/>
    <cellStyle name="Normal 4 2 2 6_Orçamento Elétrico " xfId="1496"/>
    <cellStyle name="Normal 4 2 2 7" xfId="497"/>
    <cellStyle name="Normal 4 2 2 7 2" xfId="1225"/>
    <cellStyle name="Normal 4 2 2 7 2 2" xfId="2772"/>
    <cellStyle name="Normal 4 2 2 7 2 2 2" xfId="5367"/>
    <cellStyle name="Normal 4 2 2 7 2 2 2 2" xfId="13051"/>
    <cellStyle name="Normal 4 2 2 7 2 2 3" xfId="7892"/>
    <cellStyle name="Normal 4 2 2 7 2 2 3 2" xfId="15576"/>
    <cellStyle name="Normal 4 2 2 7 2 2 4" xfId="10456"/>
    <cellStyle name="Normal 4 2 2 7 2 3" xfId="4086"/>
    <cellStyle name="Normal 4 2 2 7 2 3 2" xfId="11770"/>
    <cellStyle name="Normal 4 2 2 7 2 4" xfId="6612"/>
    <cellStyle name="Normal 4 2 2 7 2 4 2" xfId="14296"/>
    <cellStyle name="Normal 4 2 2 7 2 5" xfId="9176"/>
    <cellStyle name="Normal 4 2 2 7 3" xfId="2132"/>
    <cellStyle name="Normal 4 2 2 7 3 2" xfId="4727"/>
    <cellStyle name="Normal 4 2 2 7 3 2 2" xfId="12411"/>
    <cellStyle name="Normal 4 2 2 7 3 3" xfId="7252"/>
    <cellStyle name="Normal 4 2 2 7 3 3 2" xfId="14936"/>
    <cellStyle name="Normal 4 2 2 7 3 4" xfId="9816"/>
    <cellStyle name="Normal 4 2 2 7 4" xfId="3446"/>
    <cellStyle name="Normal 4 2 2 7 4 2" xfId="11130"/>
    <cellStyle name="Normal 4 2 2 7 5" xfId="5972"/>
    <cellStyle name="Normal 4 2 2 7 5 2" xfId="13656"/>
    <cellStyle name="Normal 4 2 2 7 6" xfId="8536"/>
    <cellStyle name="Normal 4 2 2 7_Orçamento Elétrico " xfId="1497"/>
    <cellStyle name="Normal 4 2 2 8" xfId="511"/>
    <cellStyle name="Normal 4 2 2 8 2" xfId="1239"/>
    <cellStyle name="Normal 4 2 2 8 2 2" xfId="2786"/>
    <cellStyle name="Normal 4 2 2 8 2 2 2" xfId="5381"/>
    <cellStyle name="Normal 4 2 2 8 2 2 2 2" xfId="13065"/>
    <cellStyle name="Normal 4 2 2 8 2 2 3" xfId="7906"/>
    <cellStyle name="Normal 4 2 2 8 2 2 3 2" xfId="15590"/>
    <cellStyle name="Normal 4 2 2 8 2 2 4" xfId="10470"/>
    <cellStyle name="Normal 4 2 2 8 2 3" xfId="4100"/>
    <cellStyle name="Normal 4 2 2 8 2 3 2" xfId="11784"/>
    <cellStyle name="Normal 4 2 2 8 2 4" xfId="6626"/>
    <cellStyle name="Normal 4 2 2 8 2 4 2" xfId="14310"/>
    <cellStyle name="Normal 4 2 2 8 2 5" xfId="9190"/>
    <cellStyle name="Normal 4 2 2 8 3" xfId="2146"/>
    <cellStyle name="Normal 4 2 2 8 3 2" xfId="4741"/>
    <cellStyle name="Normal 4 2 2 8 3 2 2" xfId="12425"/>
    <cellStyle name="Normal 4 2 2 8 3 3" xfId="7266"/>
    <cellStyle name="Normal 4 2 2 8 3 3 2" xfId="14950"/>
    <cellStyle name="Normal 4 2 2 8 3 4" xfId="9830"/>
    <cellStyle name="Normal 4 2 2 8 4" xfId="3460"/>
    <cellStyle name="Normal 4 2 2 8 4 2" xfId="11144"/>
    <cellStyle name="Normal 4 2 2 8 5" xfId="5986"/>
    <cellStyle name="Normal 4 2 2 8 5 2" xfId="13670"/>
    <cellStyle name="Normal 4 2 2 8 6" xfId="8550"/>
    <cellStyle name="Normal 4 2 2 8_Orçamento Elétrico " xfId="1498"/>
    <cellStyle name="Normal 4 2 2 9" xfId="463"/>
    <cellStyle name="Normal 4 2 2 9 2" xfId="1191"/>
    <cellStyle name="Normal 4 2 2 9 2 2" xfId="2738"/>
    <cellStyle name="Normal 4 2 2 9 2 2 2" xfId="5333"/>
    <cellStyle name="Normal 4 2 2 9 2 2 2 2" xfId="13017"/>
    <cellStyle name="Normal 4 2 2 9 2 2 3" xfId="7858"/>
    <cellStyle name="Normal 4 2 2 9 2 2 3 2" xfId="15542"/>
    <cellStyle name="Normal 4 2 2 9 2 2 4" xfId="10422"/>
    <cellStyle name="Normal 4 2 2 9 2 3" xfId="4052"/>
    <cellStyle name="Normal 4 2 2 9 2 3 2" xfId="11736"/>
    <cellStyle name="Normal 4 2 2 9 2 4" xfId="6578"/>
    <cellStyle name="Normal 4 2 2 9 2 4 2" xfId="14262"/>
    <cellStyle name="Normal 4 2 2 9 2 5" xfId="9142"/>
    <cellStyle name="Normal 4 2 2 9 3" xfId="2098"/>
    <cellStyle name="Normal 4 2 2 9 3 2" xfId="4693"/>
    <cellStyle name="Normal 4 2 2 9 3 2 2" xfId="12377"/>
    <cellStyle name="Normal 4 2 2 9 3 3" xfId="7218"/>
    <cellStyle name="Normal 4 2 2 9 3 3 2" xfId="14902"/>
    <cellStyle name="Normal 4 2 2 9 3 4" xfId="9782"/>
    <cellStyle name="Normal 4 2 2 9 4" xfId="3412"/>
    <cellStyle name="Normal 4 2 2 9 4 2" xfId="11096"/>
    <cellStyle name="Normal 4 2 2 9 5" xfId="5938"/>
    <cellStyle name="Normal 4 2 2 9 5 2" xfId="13622"/>
    <cellStyle name="Normal 4 2 2 9 6" xfId="8502"/>
    <cellStyle name="Normal 4 2 2 9_Orçamento Elétrico " xfId="1499"/>
    <cellStyle name="Normal 4 2 2_Orçamento Elétrico " xfId="1484"/>
    <cellStyle name="Normal 4 2 3" xfId="97"/>
    <cellStyle name="Normal 4 2 3 10" xfId="825"/>
    <cellStyle name="Normal 4 2 3 10 2" xfId="2412"/>
    <cellStyle name="Normal 4 2 3 10 2 2" xfId="5007"/>
    <cellStyle name="Normal 4 2 3 10 2 2 2" xfId="12691"/>
    <cellStyle name="Normal 4 2 3 10 2 3" xfId="7532"/>
    <cellStyle name="Normal 4 2 3 10 2 3 2" xfId="15216"/>
    <cellStyle name="Normal 4 2 3 10 2 4" xfId="10096"/>
    <cellStyle name="Normal 4 2 3 10 3" xfId="3726"/>
    <cellStyle name="Normal 4 2 3 10 3 2" xfId="11410"/>
    <cellStyle name="Normal 4 2 3 10 4" xfId="6252"/>
    <cellStyle name="Normal 4 2 3 10 4 2" xfId="13936"/>
    <cellStyle name="Normal 4 2 3 10 5" xfId="8816"/>
    <cellStyle name="Normal 4 2 3 11" xfId="1772"/>
    <cellStyle name="Normal 4 2 3 11 2" xfId="4367"/>
    <cellStyle name="Normal 4 2 3 11 2 2" xfId="12051"/>
    <cellStyle name="Normal 4 2 3 11 3" xfId="6892"/>
    <cellStyle name="Normal 4 2 3 11 3 2" xfId="14576"/>
    <cellStyle name="Normal 4 2 3 11 4" xfId="9456"/>
    <cellStyle name="Normal 4 2 3 12" xfId="3076"/>
    <cellStyle name="Normal 4 2 3 12 2" xfId="10760"/>
    <cellStyle name="Normal 4 2 3 13" xfId="3039"/>
    <cellStyle name="Normal 4 2 3 13 2" xfId="10723"/>
    <cellStyle name="Normal 4 2 3 14" xfId="8176"/>
    <cellStyle name="Normal 4 2 3 2" xfId="175"/>
    <cellStyle name="Normal 4 2 3 2 10" xfId="1812"/>
    <cellStyle name="Normal 4 2 3 2 10 2" xfId="4407"/>
    <cellStyle name="Normal 4 2 3 2 10 2 2" xfId="12091"/>
    <cellStyle name="Normal 4 2 3 2 10 3" xfId="6932"/>
    <cellStyle name="Normal 4 2 3 2 10 3 2" xfId="14616"/>
    <cellStyle name="Normal 4 2 3 2 10 4" xfId="9496"/>
    <cellStyle name="Normal 4 2 3 2 11" xfId="3126"/>
    <cellStyle name="Normal 4 2 3 2 11 2" xfId="10810"/>
    <cellStyle name="Normal 4 2 3 2 12" xfId="5652"/>
    <cellStyle name="Normal 4 2 3 2 12 2" xfId="13336"/>
    <cellStyle name="Normal 4 2 3 2 13" xfId="8216"/>
    <cellStyle name="Normal 4 2 3 2 2" xfId="264"/>
    <cellStyle name="Normal 4 2 3 2 2 2" xfId="992"/>
    <cellStyle name="Normal 4 2 3 2 2 2 2" xfId="2540"/>
    <cellStyle name="Normal 4 2 3 2 2 2 2 2" xfId="5135"/>
    <cellStyle name="Normal 4 2 3 2 2 2 2 2 2" xfId="12819"/>
    <cellStyle name="Normal 4 2 3 2 2 2 2 3" xfId="7660"/>
    <cellStyle name="Normal 4 2 3 2 2 2 2 3 2" xfId="15344"/>
    <cellStyle name="Normal 4 2 3 2 2 2 2 4" xfId="10224"/>
    <cellStyle name="Normal 4 2 3 2 2 2 3" xfId="3854"/>
    <cellStyle name="Normal 4 2 3 2 2 2 3 2" xfId="11538"/>
    <cellStyle name="Normal 4 2 3 2 2 2 4" xfId="6380"/>
    <cellStyle name="Normal 4 2 3 2 2 2 4 2" xfId="14064"/>
    <cellStyle name="Normal 4 2 3 2 2 2 5" xfId="8944"/>
    <cellStyle name="Normal 4 2 3 2 2 3" xfId="1900"/>
    <cellStyle name="Normal 4 2 3 2 2 3 2" xfId="4495"/>
    <cellStyle name="Normal 4 2 3 2 2 3 2 2" xfId="12179"/>
    <cellStyle name="Normal 4 2 3 2 2 3 3" xfId="7020"/>
    <cellStyle name="Normal 4 2 3 2 2 3 3 2" xfId="14704"/>
    <cellStyle name="Normal 4 2 3 2 2 3 4" xfId="9584"/>
    <cellStyle name="Normal 4 2 3 2 2 4" xfId="3214"/>
    <cellStyle name="Normal 4 2 3 2 2 4 2" xfId="10898"/>
    <cellStyle name="Normal 4 2 3 2 2 5" xfId="5740"/>
    <cellStyle name="Normal 4 2 3 2 2 5 2" xfId="13424"/>
    <cellStyle name="Normal 4 2 3 2 2 6" xfId="8304"/>
    <cellStyle name="Normal 4 2 3 2 2_Orçamento Elétrico " xfId="1502"/>
    <cellStyle name="Normal 4 2 3 2 3" xfId="336"/>
    <cellStyle name="Normal 4 2 3 2 3 2" xfId="1064"/>
    <cellStyle name="Normal 4 2 3 2 3 2 2" xfId="2612"/>
    <cellStyle name="Normal 4 2 3 2 3 2 2 2" xfId="5207"/>
    <cellStyle name="Normal 4 2 3 2 3 2 2 2 2" xfId="12891"/>
    <cellStyle name="Normal 4 2 3 2 3 2 2 3" xfId="7732"/>
    <cellStyle name="Normal 4 2 3 2 3 2 2 3 2" xfId="15416"/>
    <cellStyle name="Normal 4 2 3 2 3 2 2 4" xfId="10296"/>
    <cellStyle name="Normal 4 2 3 2 3 2 3" xfId="3926"/>
    <cellStyle name="Normal 4 2 3 2 3 2 3 2" xfId="11610"/>
    <cellStyle name="Normal 4 2 3 2 3 2 4" xfId="6452"/>
    <cellStyle name="Normal 4 2 3 2 3 2 4 2" xfId="14136"/>
    <cellStyle name="Normal 4 2 3 2 3 2 5" xfId="9016"/>
    <cellStyle name="Normal 4 2 3 2 3 3" xfId="1972"/>
    <cellStyle name="Normal 4 2 3 2 3 3 2" xfId="4567"/>
    <cellStyle name="Normal 4 2 3 2 3 3 2 2" xfId="12251"/>
    <cellStyle name="Normal 4 2 3 2 3 3 3" xfId="7092"/>
    <cellStyle name="Normal 4 2 3 2 3 3 3 2" xfId="14776"/>
    <cellStyle name="Normal 4 2 3 2 3 3 4" xfId="9656"/>
    <cellStyle name="Normal 4 2 3 2 3 4" xfId="3286"/>
    <cellStyle name="Normal 4 2 3 2 3 4 2" xfId="10970"/>
    <cellStyle name="Normal 4 2 3 2 3 5" xfId="5812"/>
    <cellStyle name="Normal 4 2 3 2 3 5 2" xfId="13496"/>
    <cellStyle name="Normal 4 2 3 2 3 6" xfId="8376"/>
    <cellStyle name="Normal 4 2 3 2 3_Orçamento Elétrico " xfId="1503"/>
    <cellStyle name="Normal 4 2 3 2 4" xfId="417"/>
    <cellStyle name="Normal 4 2 3 2 4 2" xfId="1145"/>
    <cellStyle name="Normal 4 2 3 2 4 2 2" xfId="2692"/>
    <cellStyle name="Normal 4 2 3 2 4 2 2 2" xfId="5287"/>
    <cellStyle name="Normal 4 2 3 2 4 2 2 2 2" xfId="12971"/>
    <cellStyle name="Normal 4 2 3 2 4 2 2 3" xfId="7812"/>
    <cellStyle name="Normal 4 2 3 2 4 2 2 3 2" xfId="15496"/>
    <cellStyle name="Normal 4 2 3 2 4 2 2 4" xfId="10376"/>
    <cellStyle name="Normal 4 2 3 2 4 2 3" xfId="4006"/>
    <cellStyle name="Normal 4 2 3 2 4 2 3 2" xfId="11690"/>
    <cellStyle name="Normal 4 2 3 2 4 2 4" xfId="6532"/>
    <cellStyle name="Normal 4 2 3 2 4 2 4 2" xfId="14216"/>
    <cellStyle name="Normal 4 2 3 2 4 2 5" xfId="9096"/>
    <cellStyle name="Normal 4 2 3 2 4 3" xfId="2052"/>
    <cellStyle name="Normal 4 2 3 2 4 3 2" xfId="4647"/>
    <cellStyle name="Normal 4 2 3 2 4 3 2 2" xfId="12331"/>
    <cellStyle name="Normal 4 2 3 2 4 3 3" xfId="7172"/>
    <cellStyle name="Normal 4 2 3 2 4 3 3 2" xfId="14856"/>
    <cellStyle name="Normal 4 2 3 2 4 3 4" xfId="9736"/>
    <cellStyle name="Normal 4 2 3 2 4 4" xfId="3366"/>
    <cellStyle name="Normal 4 2 3 2 4 4 2" xfId="11050"/>
    <cellStyle name="Normal 4 2 3 2 4 5" xfId="5892"/>
    <cellStyle name="Normal 4 2 3 2 4 5 2" xfId="13576"/>
    <cellStyle name="Normal 4 2 3 2 4 6" xfId="8456"/>
    <cellStyle name="Normal 4 2 3 2 4_Orçamento Elétrico " xfId="1504"/>
    <cellStyle name="Normal 4 2 3 2 5" xfId="547"/>
    <cellStyle name="Normal 4 2 3 2 5 2" xfId="1275"/>
    <cellStyle name="Normal 4 2 3 2 5 2 2" xfId="2822"/>
    <cellStyle name="Normal 4 2 3 2 5 2 2 2" xfId="5417"/>
    <cellStyle name="Normal 4 2 3 2 5 2 2 2 2" xfId="13101"/>
    <cellStyle name="Normal 4 2 3 2 5 2 2 3" xfId="7942"/>
    <cellStyle name="Normal 4 2 3 2 5 2 2 3 2" xfId="15626"/>
    <cellStyle name="Normal 4 2 3 2 5 2 2 4" xfId="10506"/>
    <cellStyle name="Normal 4 2 3 2 5 2 3" xfId="4136"/>
    <cellStyle name="Normal 4 2 3 2 5 2 3 2" xfId="11820"/>
    <cellStyle name="Normal 4 2 3 2 5 2 4" xfId="6662"/>
    <cellStyle name="Normal 4 2 3 2 5 2 4 2" xfId="14346"/>
    <cellStyle name="Normal 4 2 3 2 5 2 5" xfId="9226"/>
    <cellStyle name="Normal 4 2 3 2 5 3" xfId="2182"/>
    <cellStyle name="Normal 4 2 3 2 5 3 2" xfId="4777"/>
    <cellStyle name="Normal 4 2 3 2 5 3 2 2" xfId="12461"/>
    <cellStyle name="Normal 4 2 3 2 5 3 3" xfId="7302"/>
    <cellStyle name="Normal 4 2 3 2 5 3 3 2" xfId="14986"/>
    <cellStyle name="Normal 4 2 3 2 5 3 4" xfId="9866"/>
    <cellStyle name="Normal 4 2 3 2 5 4" xfId="3496"/>
    <cellStyle name="Normal 4 2 3 2 5 4 2" xfId="11180"/>
    <cellStyle name="Normal 4 2 3 2 5 5" xfId="6022"/>
    <cellStyle name="Normal 4 2 3 2 5 5 2" xfId="13706"/>
    <cellStyle name="Normal 4 2 3 2 5 6" xfId="8586"/>
    <cellStyle name="Normal 4 2 3 2 5_Orçamento Elétrico " xfId="1505"/>
    <cellStyle name="Normal 4 2 3 2 6" xfId="615"/>
    <cellStyle name="Normal 4 2 3 2 6 2" xfId="1343"/>
    <cellStyle name="Normal 4 2 3 2 6 2 2" xfId="2890"/>
    <cellStyle name="Normal 4 2 3 2 6 2 2 2" xfId="5485"/>
    <cellStyle name="Normal 4 2 3 2 6 2 2 2 2" xfId="13169"/>
    <cellStyle name="Normal 4 2 3 2 6 2 2 3" xfId="8010"/>
    <cellStyle name="Normal 4 2 3 2 6 2 2 3 2" xfId="15694"/>
    <cellStyle name="Normal 4 2 3 2 6 2 2 4" xfId="10574"/>
    <cellStyle name="Normal 4 2 3 2 6 2 3" xfId="4204"/>
    <cellStyle name="Normal 4 2 3 2 6 2 3 2" xfId="11888"/>
    <cellStyle name="Normal 4 2 3 2 6 2 4" xfId="6730"/>
    <cellStyle name="Normal 4 2 3 2 6 2 4 2" xfId="14414"/>
    <cellStyle name="Normal 4 2 3 2 6 2 5" xfId="9294"/>
    <cellStyle name="Normal 4 2 3 2 6 3" xfId="2250"/>
    <cellStyle name="Normal 4 2 3 2 6 3 2" xfId="4845"/>
    <cellStyle name="Normal 4 2 3 2 6 3 2 2" xfId="12529"/>
    <cellStyle name="Normal 4 2 3 2 6 3 3" xfId="7370"/>
    <cellStyle name="Normal 4 2 3 2 6 3 3 2" xfId="15054"/>
    <cellStyle name="Normal 4 2 3 2 6 3 4" xfId="9934"/>
    <cellStyle name="Normal 4 2 3 2 6 4" xfId="3564"/>
    <cellStyle name="Normal 4 2 3 2 6 4 2" xfId="11248"/>
    <cellStyle name="Normal 4 2 3 2 6 5" xfId="6090"/>
    <cellStyle name="Normal 4 2 3 2 6 5 2" xfId="13774"/>
    <cellStyle name="Normal 4 2 3 2 6 6" xfId="8654"/>
    <cellStyle name="Normal 4 2 3 2 6_Orçamento Elétrico " xfId="1506"/>
    <cellStyle name="Normal 4 2 3 2 7" xfId="691"/>
    <cellStyle name="Normal 4 2 3 2 7 2" xfId="1419"/>
    <cellStyle name="Normal 4 2 3 2 7 2 2" xfId="2966"/>
    <cellStyle name="Normal 4 2 3 2 7 2 2 2" xfId="5561"/>
    <cellStyle name="Normal 4 2 3 2 7 2 2 2 2" xfId="13245"/>
    <cellStyle name="Normal 4 2 3 2 7 2 2 3" xfId="8086"/>
    <cellStyle name="Normal 4 2 3 2 7 2 2 3 2" xfId="15770"/>
    <cellStyle name="Normal 4 2 3 2 7 2 2 4" xfId="10650"/>
    <cellStyle name="Normal 4 2 3 2 7 2 3" xfId="4280"/>
    <cellStyle name="Normal 4 2 3 2 7 2 3 2" xfId="11964"/>
    <cellStyle name="Normal 4 2 3 2 7 2 4" xfId="6806"/>
    <cellStyle name="Normal 4 2 3 2 7 2 4 2" xfId="14490"/>
    <cellStyle name="Normal 4 2 3 2 7 2 5" xfId="9370"/>
    <cellStyle name="Normal 4 2 3 2 7 3" xfId="2326"/>
    <cellStyle name="Normal 4 2 3 2 7 3 2" xfId="4921"/>
    <cellStyle name="Normal 4 2 3 2 7 3 2 2" xfId="12605"/>
    <cellStyle name="Normal 4 2 3 2 7 3 3" xfId="7446"/>
    <cellStyle name="Normal 4 2 3 2 7 3 3 2" xfId="15130"/>
    <cellStyle name="Normal 4 2 3 2 7 3 4" xfId="10010"/>
    <cellStyle name="Normal 4 2 3 2 7 4" xfId="3640"/>
    <cellStyle name="Normal 4 2 3 2 7 4 2" xfId="11324"/>
    <cellStyle name="Normal 4 2 3 2 7 5" xfId="6166"/>
    <cellStyle name="Normal 4 2 3 2 7 5 2" xfId="13850"/>
    <cellStyle name="Normal 4 2 3 2 7 6" xfId="8730"/>
    <cellStyle name="Normal 4 2 3 2 7_Orçamento Elétrico " xfId="1507"/>
    <cellStyle name="Normal 4 2 3 2 8" xfId="737"/>
    <cellStyle name="Normal 4 2 3 2 8 2" xfId="1465"/>
    <cellStyle name="Normal 4 2 3 2 8 2 2" xfId="3012"/>
    <cellStyle name="Normal 4 2 3 2 8 2 2 2" xfId="5607"/>
    <cellStyle name="Normal 4 2 3 2 8 2 2 2 2" xfId="13291"/>
    <cellStyle name="Normal 4 2 3 2 8 2 2 3" xfId="8132"/>
    <cellStyle name="Normal 4 2 3 2 8 2 2 3 2" xfId="15816"/>
    <cellStyle name="Normal 4 2 3 2 8 2 2 4" xfId="10696"/>
    <cellStyle name="Normal 4 2 3 2 8 2 3" xfId="4326"/>
    <cellStyle name="Normal 4 2 3 2 8 2 3 2" xfId="12010"/>
    <cellStyle name="Normal 4 2 3 2 8 2 4" xfId="6852"/>
    <cellStyle name="Normal 4 2 3 2 8 2 4 2" xfId="14536"/>
    <cellStyle name="Normal 4 2 3 2 8 2 5" xfId="9416"/>
    <cellStyle name="Normal 4 2 3 2 8 3" xfId="2372"/>
    <cellStyle name="Normal 4 2 3 2 8 3 2" xfId="4967"/>
    <cellStyle name="Normal 4 2 3 2 8 3 2 2" xfId="12651"/>
    <cellStyle name="Normal 4 2 3 2 8 3 3" xfId="7492"/>
    <cellStyle name="Normal 4 2 3 2 8 3 3 2" xfId="15176"/>
    <cellStyle name="Normal 4 2 3 2 8 3 4" xfId="10056"/>
    <cellStyle name="Normal 4 2 3 2 8 4" xfId="3686"/>
    <cellStyle name="Normal 4 2 3 2 8 4 2" xfId="11370"/>
    <cellStyle name="Normal 4 2 3 2 8 5" xfId="6212"/>
    <cellStyle name="Normal 4 2 3 2 8 5 2" xfId="13896"/>
    <cellStyle name="Normal 4 2 3 2 8 6" xfId="8776"/>
    <cellStyle name="Normal 4 2 3 2 8_Orçamento Elétrico " xfId="1508"/>
    <cellStyle name="Normal 4 2 3 2 9" xfId="903"/>
    <cellStyle name="Normal 4 2 3 2 9 2" xfId="2452"/>
    <cellStyle name="Normal 4 2 3 2 9 2 2" xfId="5047"/>
    <cellStyle name="Normal 4 2 3 2 9 2 2 2" xfId="12731"/>
    <cellStyle name="Normal 4 2 3 2 9 2 3" xfId="7572"/>
    <cellStyle name="Normal 4 2 3 2 9 2 3 2" xfId="15256"/>
    <cellStyle name="Normal 4 2 3 2 9 2 4" xfId="10136"/>
    <cellStyle name="Normal 4 2 3 2 9 3" xfId="3766"/>
    <cellStyle name="Normal 4 2 3 2 9 3 2" xfId="11450"/>
    <cellStyle name="Normal 4 2 3 2 9 4" xfId="6292"/>
    <cellStyle name="Normal 4 2 3 2 9 4 2" xfId="13976"/>
    <cellStyle name="Normal 4 2 3 2 9 5" xfId="8856"/>
    <cellStyle name="Normal 4 2 3 2_Orçamento Elétrico " xfId="1501"/>
    <cellStyle name="Normal 4 2 3 3" xfId="221"/>
    <cellStyle name="Normal 4 2 3 3 2" xfId="949"/>
    <cellStyle name="Normal 4 2 3 3 2 2" xfId="2497"/>
    <cellStyle name="Normal 4 2 3 3 2 2 2" xfId="5092"/>
    <cellStyle name="Normal 4 2 3 3 2 2 2 2" xfId="12776"/>
    <cellStyle name="Normal 4 2 3 3 2 2 3" xfId="7617"/>
    <cellStyle name="Normal 4 2 3 3 2 2 3 2" xfId="15301"/>
    <cellStyle name="Normal 4 2 3 3 2 2 4" xfId="10181"/>
    <cellStyle name="Normal 4 2 3 3 2 3" xfId="3811"/>
    <cellStyle name="Normal 4 2 3 3 2 3 2" xfId="11495"/>
    <cellStyle name="Normal 4 2 3 3 2 4" xfId="6337"/>
    <cellStyle name="Normal 4 2 3 3 2 4 2" xfId="14021"/>
    <cellStyle name="Normal 4 2 3 3 2 5" xfId="8901"/>
    <cellStyle name="Normal 4 2 3 3 3" xfId="1857"/>
    <cellStyle name="Normal 4 2 3 3 3 2" xfId="4452"/>
    <cellStyle name="Normal 4 2 3 3 3 2 2" xfId="12136"/>
    <cellStyle name="Normal 4 2 3 3 3 3" xfId="6977"/>
    <cellStyle name="Normal 4 2 3 3 3 3 2" xfId="14661"/>
    <cellStyle name="Normal 4 2 3 3 3 4" xfId="9541"/>
    <cellStyle name="Normal 4 2 3 3 4" xfId="3171"/>
    <cellStyle name="Normal 4 2 3 3 4 2" xfId="10855"/>
    <cellStyle name="Normal 4 2 3 3 5" xfId="5697"/>
    <cellStyle name="Normal 4 2 3 3 5 2" xfId="13381"/>
    <cellStyle name="Normal 4 2 3 3 6" xfId="8261"/>
    <cellStyle name="Normal 4 2 3 3_Orçamento Elétrico " xfId="1509"/>
    <cellStyle name="Normal 4 2 3 4" xfId="296"/>
    <cellStyle name="Normal 4 2 3 4 2" xfId="1024"/>
    <cellStyle name="Normal 4 2 3 4 2 2" xfId="2572"/>
    <cellStyle name="Normal 4 2 3 4 2 2 2" xfId="5167"/>
    <cellStyle name="Normal 4 2 3 4 2 2 2 2" xfId="12851"/>
    <cellStyle name="Normal 4 2 3 4 2 2 3" xfId="7692"/>
    <cellStyle name="Normal 4 2 3 4 2 2 3 2" xfId="15376"/>
    <cellStyle name="Normal 4 2 3 4 2 2 4" xfId="10256"/>
    <cellStyle name="Normal 4 2 3 4 2 3" xfId="3886"/>
    <cellStyle name="Normal 4 2 3 4 2 3 2" xfId="11570"/>
    <cellStyle name="Normal 4 2 3 4 2 4" xfId="6412"/>
    <cellStyle name="Normal 4 2 3 4 2 4 2" xfId="14096"/>
    <cellStyle name="Normal 4 2 3 4 2 5" xfId="8976"/>
    <cellStyle name="Normal 4 2 3 4 3" xfId="1932"/>
    <cellStyle name="Normal 4 2 3 4 3 2" xfId="4527"/>
    <cellStyle name="Normal 4 2 3 4 3 2 2" xfId="12211"/>
    <cellStyle name="Normal 4 2 3 4 3 3" xfId="7052"/>
    <cellStyle name="Normal 4 2 3 4 3 3 2" xfId="14736"/>
    <cellStyle name="Normal 4 2 3 4 3 4" xfId="9616"/>
    <cellStyle name="Normal 4 2 3 4 4" xfId="3246"/>
    <cellStyle name="Normal 4 2 3 4 4 2" xfId="10930"/>
    <cellStyle name="Normal 4 2 3 4 5" xfId="5772"/>
    <cellStyle name="Normal 4 2 3 4 5 2" xfId="13456"/>
    <cellStyle name="Normal 4 2 3 4 6" xfId="8336"/>
    <cellStyle name="Normal 4 2 3 4_Orçamento Elétrico " xfId="1510"/>
    <cellStyle name="Normal 4 2 3 5" xfId="377"/>
    <cellStyle name="Normal 4 2 3 5 2" xfId="1105"/>
    <cellStyle name="Normal 4 2 3 5 2 2" xfId="2652"/>
    <cellStyle name="Normal 4 2 3 5 2 2 2" xfId="5247"/>
    <cellStyle name="Normal 4 2 3 5 2 2 2 2" xfId="12931"/>
    <cellStyle name="Normal 4 2 3 5 2 2 3" xfId="7772"/>
    <cellStyle name="Normal 4 2 3 5 2 2 3 2" xfId="15456"/>
    <cellStyle name="Normal 4 2 3 5 2 2 4" xfId="10336"/>
    <cellStyle name="Normal 4 2 3 5 2 3" xfId="3966"/>
    <cellStyle name="Normal 4 2 3 5 2 3 2" xfId="11650"/>
    <cellStyle name="Normal 4 2 3 5 2 4" xfId="6492"/>
    <cellStyle name="Normal 4 2 3 5 2 4 2" xfId="14176"/>
    <cellStyle name="Normal 4 2 3 5 2 5" xfId="9056"/>
    <cellStyle name="Normal 4 2 3 5 3" xfId="2012"/>
    <cellStyle name="Normal 4 2 3 5 3 2" xfId="4607"/>
    <cellStyle name="Normal 4 2 3 5 3 2 2" xfId="12291"/>
    <cellStyle name="Normal 4 2 3 5 3 3" xfId="7132"/>
    <cellStyle name="Normal 4 2 3 5 3 3 2" xfId="14816"/>
    <cellStyle name="Normal 4 2 3 5 3 4" xfId="9696"/>
    <cellStyle name="Normal 4 2 3 5 4" xfId="3326"/>
    <cellStyle name="Normal 4 2 3 5 4 2" xfId="11010"/>
    <cellStyle name="Normal 4 2 3 5 5" xfId="5852"/>
    <cellStyle name="Normal 4 2 3 5 5 2" xfId="13536"/>
    <cellStyle name="Normal 4 2 3 5 6" xfId="8416"/>
    <cellStyle name="Normal 4 2 3 5_Orçamento Elétrico " xfId="1511"/>
    <cellStyle name="Normal 4 2 3 6" xfId="486"/>
    <cellStyle name="Normal 4 2 3 6 2" xfId="1214"/>
    <cellStyle name="Normal 4 2 3 6 2 2" xfId="2761"/>
    <cellStyle name="Normal 4 2 3 6 2 2 2" xfId="5356"/>
    <cellStyle name="Normal 4 2 3 6 2 2 2 2" xfId="13040"/>
    <cellStyle name="Normal 4 2 3 6 2 2 3" xfId="7881"/>
    <cellStyle name="Normal 4 2 3 6 2 2 3 2" xfId="15565"/>
    <cellStyle name="Normal 4 2 3 6 2 2 4" xfId="10445"/>
    <cellStyle name="Normal 4 2 3 6 2 3" xfId="4075"/>
    <cellStyle name="Normal 4 2 3 6 2 3 2" xfId="11759"/>
    <cellStyle name="Normal 4 2 3 6 2 4" xfId="6601"/>
    <cellStyle name="Normal 4 2 3 6 2 4 2" xfId="14285"/>
    <cellStyle name="Normal 4 2 3 6 2 5" xfId="9165"/>
    <cellStyle name="Normal 4 2 3 6 3" xfId="2121"/>
    <cellStyle name="Normal 4 2 3 6 3 2" xfId="4716"/>
    <cellStyle name="Normal 4 2 3 6 3 2 2" xfId="12400"/>
    <cellStyle name="Normal 4 2 3 6 3 3" xfId="7241"/>
    <cellStyle name="Normal 4 2 3 6 3 3 2" xfId="14925"/>
    <cellStyle name="Normal 4 2 3 6 3 4" xfId="9805"/>
    <cellStyle name="Normal 4 2 3 6 4" xfId="3435"/>
    <cellStyle name="Normal 4 2 3 6 4 2" xfId="11119"/>
    <cellStyle name="Normal 4 2 3 6 5" xfId="5961"/>
    <cellStyle name="Normal 4 2 3 6 5 2" xfId="13645"/>
    <cellStyle name="Normal 4 2 3 6 6" xfId="8525"/>
    <cellStyle name="Normal 4 2 3 6_Orçamento Elétrico " xfId="1512"/>
    <cellStyle name="Normal 4 2 3 7" xfId="563"/>
    <cellStyle name="Normal 4 2 3 7 2" xfId="1291"/>
    <cellStyle name="Normal 4 2 3 7 2 2" xfId="2838"/>
    <cellStyle name="Normal 4 2 3 7 2 2 2" xfId="5433"/>
    <cellStyle name="Normal 4 2 3 7 2 2 2 2" xfId="13117"/>
    <cellStyle name="Normal 4 2 3 7 2 2 3" xfId="7958"/>
    <cellStyle name="Normal 4 2 3 7 2 2 3 2" xfId="15642"/>
    <cellStyle name="Normal 4 2 3 7 2 2 4" xfId="10522"/>
    <cellStyle name="Normal 4 2 3 7 2 3" xfId="4152"/>
    <cellStyle name="Normal 4 2 3 7 2 3 2" xfId="11836"/>
    <cellStyle name="Normal 4 2 3 7 2 4" xfId="6678"/>
    <cellStyle name="Normal 4 2 3 7 2 4 2" xfId="14362"/>
    <cellStyle name="Normal 4 2 3 7 2 5" xfId="9242"/>
    <cellStyle name="Normal 4 2 3 7 3" xfId="2198"/>
    <cellStyle name="Normal 4 2 3 7 3 2" xfId="4793"/>
    <cellStyle name="Normal 4 2 3 7 3 2 2" xfId="12477"/>
    <cellStyle name="Normal 4 2 3 7 3 3" xfId="7318"/>
    <cellStyle name="Normal 4 2 3 7 3 3 2" xfId="15002"/>
    <cellStyle name="Normal 4 2 3 7 3 4" xfId="9882"/>
    <cellStyle name="Normal 4 2 3 7 4" xfId="3512"/>
    <cellStyle name="Normal 4 2 3 7 4 2" xfId="11196"/>
    <cellStyle name="Normal 4 2 3 7 5" xfId="6038"/>
    <cellStyle name="Normal 4 2 3 7 5 2" xfId="13722"/>
    <cellStyle name="Normal 4 2 3 7 6" xfId="8602"/>
    <cellStyle name="Normal 4 2 3 7_Orçamento Elétrico " xfId="1513"/>
    <cellStyle name="Normal 4 2 3 8" xfId="638"/>
    <cellStyle name="Normal 4 2 3 8 2" xfId="1366"/>
    <cellStyle name="Normal 4 2 3 8 2 2" xfId="2913"/>
    <cellStyle name="Normal 4 2 3 8 2 2 2" xfId="5508"/>
    <cellStyle name="Normal 4 2 3 8 2 2 2 2" xfId="13192"/>
    <cellStyle name="Normal 4 2 3 8 2 2 3" xfId="8033"/>
    <cellStyle name="Normal 4 2 3 8 2 2 3 2" xfId="15717"/>
    <cellStyle name="Normal 4 2 3 8 2 2 4" xfId="10597"/>
    <cellStyle name="Normal 4 2 3 8 2 3" xfId="4227"/>
    <cellStyle name="Normal 4 2 3 8 2 3 2" xfId="11911"/>
    <cellStyle name="Normal 4 2 3 8 2 4" xfId="6753"/>
    <cellStyle name="Normal 4 2 3 8 2 4 2" xfId="14437"/>
    <cellStyle name="Normal 4 2 3 8 2 5" xfId="9317"/>
    <cellStyle name="Normal 4 2 3 8 3" xfId="2273"/>
    <cellStyle name="Normal 4 2 3 8 3 2" xfId="4868"/>
    <cellStyle name="Normal 4 2 3 8 3 2 2" xfId="12552"/>
    <cellStyle name="Normal 4 2 3 8 3 3" xfId="7393"/>
    <cellStyle name="Normal 4 2 3 8 3 3 2" xfId="15077"/>
    <cellStyle name="Normal 4 2 3 8 3 4" xfId="9957"/>
    <cellStyle name="Normal 4 2 3 8 4" xfId="3587"/>
    <cellStyle name="Normal 4 2 3 8 4 2" xfId="11271"/>
    <cellStyle name="Normal 4 2 3 8 5" xfId="6113"/>
    <cellStyle name="Normal 4 2 3 8 5 2" xfId="13797"/>
    <cellStyle name="Normal 4 2 3 8 6" xfId="8677"/>
    <cellStyle name="Normal 4 2 3 8_Orçamento Elétrico " xfId="1514"/>
    <cellStyle name="Normal 4 2 3 9" xfId="655"/>
    <cellStyle name="Normal 4 2 3 9 2" xfId="1383"/>
    <cellStyle name="Normal 4 2 3 9 2 2" xfId="2930"/>
    <cellStyle name="Normal 4 2 3 9 2 2 2" xfId="5525"/>
    <cellStyle name="Normal 4 2 3 9 2 2 2 2" xfId="13209"/>
    <cellStyle name="Normal 4 2 3 9 2 2 3" xfId="8050"/>
    <cellStyle name="Normal 4 2 3 9 2 2 3 2" xfId="15734"/>
    <cellStyle name="Normal 4 2 3 9 2 2 4" xfId="10614"/>
    <cellStyle name="Normal 4 2 3 9 2 3" xfId="4244"/>
    <cellStyle name="Normal 4 2 3 9 2 3 2" xfId="11928"/>
    <cellStyle name="Normal 4 2 3 9 2 4" xfId="6770"/>
    <cellStyle name="Normal 4 2 3 9 2 4 2" xfId="14454"/>
    <cellStyle name="Normal 4 2 3 9 2 5" xfId="9334"/>
    <cellStyle name="Normal 4 2 3 9 3" xfId="2290"/>
    <cellStyle name="Normal 4 2 3 9 3 2" xfId="4885"/>
    <cellStyle name="Normal 4 2 3 9 3 2 2" xfId="12569"/>
    <cellStyle name="Normal 4 2 3 9 3 3" xfId="7410"/>
    <cellStyle name="Normal 4 2 3 9 3 3 2" xfId="15094"/>
    <cellStyle name="Normal 4 2 3 9 3 4" xfId="9974"/>
    <cellStyle name="Normal 4 2 3 9 4" xfId="3604"/>
    <cellStyle name="Normal 4 2 3 9 4 2" xfId="11288"/>
    <cellStyle name="Normal 4 2 3 9 5" xfId="6130"/>
    <cellStyle name="Normal 4 2 3 9 5 2" xfId="13814"/>
    <cellStyle name="Normal 4 2 3 9 6" xfId="8694"/>
    <cellStyle name="Normal 4 2 3 9_Orçamento Elétrico " xfId="1515"/>
    <cellStyle name="Normal 4 2 3_Orçamento Elétrico " xfId="1500"/>
    <cellStyle name="Normal 4 2 4" xfId="155"/>
    <cellStyle name="Normal 4 2 4 10" xfId="1792"/>
    <cellStyle name="Normal 4 2 4 10 2" xfId="4387"/>
    <cellStyle name="Normal 4 2 4 10 2 2" xfId="12071"/>
    <cellStyle name="Normal 4 2 4 10 3" xfId="6912"/>
    <cellStyle name="Normal 4 2 4 10 3 2" xfId="14596"/>
    <cellStyle name="Normal 4 2 4 10 4" xfId="9476"/>
    <cellStyle name="Normal 4 2 4 11" xfId="3106"/>
    <cellStyle name="Normal 4 2 4 11 2" xfId="10790"/>
    <cellStyle name="Normal 4 2 4 12" xfId="5632"/>
    <cellStyle name="Normal 4 2 4 12 2" xfId="13316"/>
    <cellStyle name="Normal 4 2 4 13" xfId="8196"/>
    <cellStyle name="Normal 4 2 4 2" xfId="244"/>
    <cellStyle name="Normal 4 2 4 2 2" xfId="972"/>
    <cellStyle name="Normal 4 2 4 2 2 2" xfId="2520"/>
    <cellStyle name="Normal 4 2 4 2 2 2 2" xfId="5115"/>
    <cellStyle name="Normal 4 2 4 2 2 2 2 2" xfId="12799"/>
    <cellStyle name="Normal 4 2 4 2 2 2 3" xfId="7640"/>
    <cellStyle name="Normal 4 2 4 2 2 2 3 2" xfId="15324"/>
    <cellStyle name="Normal 4 2 4 2 2 2 4" xfId="10204"/>
    <cellStyle name="Normal 4 2 4 2 2 3" xfId="3834"/>
    <cellStyle name="Normal 4 2 4 2 2 3 2" xfId="11518"/>
    <cellStyle name="Normal 4 2 4 2 2 4" xfId="6360"/>
    <cellStyle name="Normal 4 2 4 2 2 4 2" xfId="14044"/>
    <cellStyle name="Normal 4 2 4 2 2 5" xfId="8924"/>
    <cellStyle name="Normal 4 2 4 2 3" xfId="1880"/>
    <cellStyle name="Normal 4 2 4 2 3 2" xfId="4475"/>
    <cellStyle name="Normal 4 2 4 2 3 2 2" xfId="12159"/>
    <cellStyle name="Normal 4 2 4 2 3 3" xfId="7000"/>
    <cellStyle name="Normal 4 2 4 2 3 3 2" xfId="14684"/>
    <cellStyle name="Normal 4 2 4 2 3 4" xfId="9564"/>
    <cellStyle name="Normal 4 2 4 2 4" xfId="3194"/>
    <cellStyle name="Normal 4 2 4 2 4 2" xfId="10878"/>
    <cellStyle name="Normal 4 2 4 2 5" xfId="5720"/>
    <cellStyle name="Normal 4 2 4 2 5 2" xfId="13404"/>
    <cellStyle name="Normal 4 2 4 2 6" xfId="8284"/>
    <cellStyle name="Normal 4 2 4 2_Orçamento Elétrico " xfId="1517"/>
    <cellStyle name="Normal 4 2 4 3" xfId="316"/>
    <cellStyle name="Normal 4 2 4 3 2" xfId="1044"/>
    <cellStyle name="Normal 4 2 4 3 2 2" xfId="2592"/>
    <cellStyle name="Normal 4 2 4 3 2 2 2" xfId="5187"/>
    <cellStyle name="Normal 4 2 4 3 2 2 2 2" xfId="12871"/>
    <cellStyle name="Normal 4 2 4 3 2 2 3" xfId="7712"/>
    <cellStyle name="Normal 4 2 4 3 2 2 3 2" xfId="15396"/>
    <cellStyle name="Normal 4 2 4 3 2 2 4" xfId="10276"/>
    <cellStyle name="Normal 4 2 4 3 2 3" xfId="3906"/>
    <cellStyle name="Normal 4 2 4 3 2 3 2" xfId="11590"/>
    <cellStyle name="Normal 4 2 4 3 2 4" xfId="6432"/>
    <cellStyle name="Normal 4 2 4 3 2 4 2" xfId="14116"/>
    <cellStyle name="Normal 4 2 4 3 2 5" xfId="8996"/>
    <cellStyle name="Normal 4 2 4 3 3" xfId="1952"/>
    <cellStyle name="Normal 4 2 4 3 3 2" xfId="4547"/>
    <cellStyle name="Normal 4 2 4 3 3 2 2" xfId="12231"/>
    <cellStyle name="Normal 4 2 4 3 3 3" xfId="7072"/>
    <cellStyle name="Normal 4 2 4 3 3 3 2" xfId="14756"/>
    <cellStyle name="Normal 4 2 4 3 3 4" xfId="9636"/>
    <cellStyle name="Normal 4 2 4 3 4" xfId="3266"/>
    <cellStyle name="Normal 4 2 4 3 4 2" xfId="10950"/>
    <cellStyle name="Normal 4 2 4 3 5" xfId="5792"/>
    <cellStyle name="Normal 4 2 4 3 5 2" xfId="13476"/>
    <cellStyle name="Normal 4 2 4 3 6" xfId="8356"/>
    <cellStyle name="Normal 4 2 4 3_Orçamento Elétrico " xfId="1518"/>
    <cellStyle name="Normal 4 2 4 4" xfId="397"/>
    <cellStyle name="Normal 4 2 4 4 2" xfId="1125"/>
    <cellStyle name="Normal 4 2 4 4 2 2" xfId="2672"/>
    <cellStyle name="Normal 4 2 4 4 2 2 2" xfId="5267"/>
    <cellStyle name="Normal 4 2 4 4 2 2 2 2" xfId="12951"/>
    <cellStyle name="Normal 4 2 4 4 2 2 3" xfId="7792"/>
    <cellStyle name="Normal 4 2 4 4 2 2 3 2" xfId="15476"/>
    <cellStyle name="Normal 4 2 4 4 2 2 4" xfId="10356"/>
    <cellStyle name="Normal 4 2 4 4 2 3" xfId="3986"/>
    <cellStyle name="Normal 4 2 4 4 2 3 2" xfId="11670"/>
    <cellStyle name="Normal 4 2 4 4 2 4" xfId="6512"/>
    <cellStyle name="Normal 4 2 4 4 2 4 2" xfId="14196"/>
    <cellStyle name="Normal 4 2 4 4 2 5" xfId="9076"/>
    <cellStyle name="Normal 4 2 4 4 3" xfId="2032"/>
    <cellStyle name="Normal 4 2 4 4 3 2" xfId="4627"/>
    <cellStyle name="Normal 4 2 4 4 3 2 2" xfId="12311"/>
    <cellStyle name="Normal 4 2 4 4 3 3" xfId="7152"/>
    <cellStyle name="Normal 4 2 4 4 3 3 2" xfId="14836"/>
    <cellStyle name="Normal 4 2 4 4 3 4" xfId="9716"/>
    <cellStyle name="Normal 4 2 4 4 4" xfId="3346"/>
    <cellStyle name="Normal 4 2 4 4 4 2" xfId="11030"/>
    <cellStyle name="Normal 4 2 4 4 5" xfId="5872"/>
    <cellStyle name="Normal 4 2 4 4 5 2" xfId="13556"/>
    <cellStyle name="Normal 4 2 4 4 6" xfId="8436"/>
    <cellStyle name="Normal 4 2 4 4_Orçamento Elétrico " xfId="1519"/>
    <cellStyle name="Normal 4 2 4 5" xfId="527"/>
    <cellStyle name="Normal 4 2 4 5 2" xfId="1255"/>
    <cellStyle name="Normal 4 2 4 5 2 2" xfId="2802"/>
    <cellStyle name="Normal 4 2 4 5 2 2 2" xfId="5397"/>
    <cellStyle name="Normal 4 2 4 5 2 2 2 2" xfId="13081"/>
    <cellStyle name="Normal 4 2 4 5 2 2 3" xfId="7922"/>
    <cellStyle name="Normal 4 2 4 5 2 2 3 2" xfId="15606"/>
    <cellStyle name="Normal 4 2 4 5 2 2 4" xfId="10486"/>
    <cellStyle name="Normal 4 2 4 5 2 3" xfId="4116"/>
    <cellStyle name="Normal 4 2 4 5 2 3 2" xfId="11800"/>
    <cellStyle name="Normal 4 2 4 5 2 4" xfId="6642"/>
    <cellStyle name="Normal 4 2 4 5 2 4 2" xfId="14326"/>
    <cellStyle name="Normal 4 2 4 5 2 5" xfId="9206"/>
    <cellStyle name="Normal 4 2 4 5 3" xfId="2162"/>
    <cellStyle name="Normal 4 2 4 5 3 2" xfId="4757"/>
    <cellStyle name="Normal 4 2 4 5 3 2 2" xfId="12441"/>
    <cellStyle name="Normal 4 2 4 5 3 3" xfId="7282"/>
    <cellStyle name="Normal 4 2 4 5 3 3 2" xfId="14966"/>
    <cellStyle name="Normal 4 2 4 5 3 4" xfId="9846"/>
    <cellStyle name="Normal 4 2 4 5 4" xfId="3476"/>
    <cellStyle name="Normal 4 2 4 5 4 2" xfId="11160"/>
    <cellStyle name="Normal 4 2 4 5 5" xfId="6002"/>
    <cellStyle name="Normal 4 2 4 5 5 2" xfId="13686"/>
    <cellStyle name="Normal 4 2 4 5 6" xfId="8566"/>
    <cellStyle name="Normal 4 2 4 5_Orçamento Elétrico " xfId="1520"/>
    <cellStyle name="Normal 4 2 4 6" xfId="595"/>
    <cellStyle name="Normal 4 2 4 6 2" xfId="1323"/>
    <cellStyle name="Normal 4 2 4 6 2 2" xfId="2870"/>
    <cellStyle name="Normal 4 2 4 6 2 2 2" xfId="5465"/>
    <cellStyle name="Normal 4 2 4 6 2 2 2 2" xfId="13149"/>
    <cellStyle name="Normal 4 2 4 6 2 2 3" xfId="7990"/>
    <cellStyle name="Normal 4 2 4 6 2 2 3 2" xfId="15674"/>
    <cellStyle name="Normal 4 2 4 6 2 2 4" xfId="10554"/>
    <cellStyle name="Normal 4 2 4 6 2 3" xfId="4184"/>
    <cellStyle name="Normal 4 2 4 6 2 3 2" xfId="11868"/>
    <cellStyle name="Normal 4 2 4 6 2 4" xfId="6710"/>
    <cellStyle name="Normal 4 2 4 6 2 4 2" xfId="14394"/>
    <cellStyle name="Normal 4 2 4 6 2 5" xfId="9274"/>
    <cellStyle name="Normal 4 2 4 6 3" xfId="2230"/>
    <cellStyle name="Normal 4 2 4 6 3 2" xfId="4825"/>
    <cellStyle name="Normal 4 2 4 6 3 2 2" xfId="12509"/>
    <cellStyle name="Normal 4 2 4 6 3 3" xfId="7350"/>
    <cellStyle name="Normal 4 2 4 6 3 3 2" xfId="15034"/>
    <cellStyle name="Normal 4 2 4 6 3 4" xfId="9914"/>
    <cellStyle name="Normal 4 2 4 6 4" xfId="3544"/>
    <cellStyle name="Normal 4 2 4 6 4 2" xfId="11228"/>
    <cellStyle name="Normal 4 2 4 6 5" xfId="6070"/>
    <cellStyle name="Normal 4 2 4 6 5 2" xfId="13754"/>
    <cellStyle name="Normal 4 2 4 6 6" xfId="8634"/>
    <cellStyle name="Normal 4 2 4 6_Orçamento Elétrico " xfId="1521"/>
    <cellStyle name="Normal 4 2 4 7" xfId="671"/>
    <cellStyle name="Normal 4 2 4 7 2" xfId="1399"/>
    <cellStyle name="Normal 4 2 4 7 2 2" xfId="2946"/>
    <cellStyle name="Normal 4 2 4 7 2 2 2" xfId="5541"/>
    <cellStyle name="Normal 4 2 4 7 2 2 2 2" xfId="13225"/>
    <cellStyle name="Normal 4 2 4 7 2 2 3" xfId="8066"/>
    <cellStyle name="Normal 4 2 4 7 2 2 3 2" xfId="15750"/>
    <cellStyle name="Normal 4 2 4 7 2 2 4" xfId="10630"/>
    <cellStyle name="Normal 4 2 4 7 2 3" xfId="4260"/>
    <cellStyle name="Normal 4 2 4 7 2 3 2" xfId="11944"/>
    <cellStyle name="Normal 4 2 4 7 2 4" xfId="6786"/>
    <cellStyle name="Normal 4 2 4 7 2 4 2" xfId="14470"/>
    <cellStyle name="Normal 4 2 4 7 2 5" xfId="9350"/>
    <cellStyle name="Normal 4 2 4 7 3" xfId="2306"/>
    <cellStyle name="Normal 4 2 4 7 3 2" xfId="4901"/>
    <cellStyle name="Normal 4 2 4 7 3 2 2" xfId="12585"/>
    <cellStyle name="Normal 4 2 4 7 3 3" xfId="7426"/>
    <cellStyle name="Normal 4 2 4 7 3 3 2" xfId="15110"/>
    <cellStyle name="Normal 4 2 4 7 3 4" xfId="9990"/>
    <cellStyle name="Normal 4 2 4 7 4" xfId="3620"/>
    <cellStyle name="Normal 4 2 4 7 4 2" xfId="11304"/>
    <cellStyle name="Normal 4 2 4 7 5" xfId="6146"/>
    <cellStyle name="Normal 4 2 4 7 5 2" xfId="13830"/>
    <cellStyle name="Normal 4 2 4 7 6" xfId="8710"/>
    <cellStyle name="Normal 4 2 4 7_Orçamento Elétrico " xfId="1522"/>
    <cellStyle name="Normal 4 2 4 8" xfId="717"/>
    <cellStyle name="Normal 4 2 4 8 2" xfId="1445"/>
    <cellStyle name="Normal 4 2 4 8 2 2" xfId="2992"/>
    <cellStyle name="Normal 4 2 4 8 2 2 2" xfId="5587"/>
    <cellStyle name="Normal 4 2 4 8 2 2 2 2" xfId="13271"/>
    <cellStyle name="Normal 4 2 4 8 2 2 3" xfId="8112"/>
    <cellStyle name="Normal 4 2 4 8 2 2 3 2" xfId="15796"/>
    <cellStyle name="Normal 4 2 4 8 2 2 4" xfId="10676"/>
    <cellStyle name="Normal 4 2 4 8 2 3" xfId="4306"/>
    <cellStyle name="Normal 4 2 4 8 2 3 2" xfId="11990"/>
    <cellStyle name="Normal 4 2 4 8 2 4" xfId="6832"/>
    <cellStyle name="Normal 4 2 4 8 2 4 2" xfId="14516"/>
    <cellStyle name="Normal 4 2 4 8 2 5" xfId="9396"/>
    <cellStyle name="Normal 4 2 4 8 3" xfId="2352"/>
    <cellStyle name="Normal 4 2 4 8 3 2" xfId="4947"/>
    <cellStyle name="Normal 4 2 4 8 3 2 2" xfId="12631"/>
    <cellStyle name="Normal 4 2 4 8 3 3" xfId="7472"/>
    <cellStyle name="Normal 4 2 4 8 3 3 2" xfId="15156"/>
    <cellStyle name="Normal 4 2 4 8 3 4" xfId="10036"/>
    <cellStyle name="Normal 4 2 4 8 4" xfId="3666"/>
    <cellStyle name="Normal 4 2 4 8 4 2" xfId="11350"/>
    <cellStyle name="Normal 4 2 4 8 5" xfId="6192"/>
    <cellStyle name="Normal 4 2 4 8 5 2" xfId="13876"/>
    <cellStyle name="Normal 4 2 4 8 6" xfId="8756"/>
    <cellStyle name="Normal 4 2 4 8_Orçamento Elétrico " xfId="1523"/>
    <cellStyle name="Normal 4 2 4 9" xfId="883"/>
    <cellStyle name="Normal 4 2 4 9 2" xfId="2432"/>
    <cellStyle name="Normal 4 2 4 9 2 2" xfId="5027"/>
    <cellStyle name="Normal 4 2 4 9 2 2 2" xfId="12711"/>
    <cellStyle name="Normal 4 2 4 9 2 3" xfId="7552"/>
    <cellStyle name="Normal 4 2 4 9 2 3 2" xfId="15236"/>
    <cellStyle name="Normal 4 2 4 9 2 4" xfId="10116"/>
    <cellStyle name="Normal 4 2 4 9 3" xfId="3746"/>
    <cellStyle name="Normal 4 2 4 9 3 2" xfId="11430"/>
    <cellStyle name="Normal 4 2 4 9 4" xfId="6272"/>
    <cellStyle name="Normal 4 2 4 9 4 2" xfId="13956"/>
    <cellStyle name="Normal 4 2 4 9 5" xfId="8836"/>
    <cellStyle name="Normal 4 2 4_Orçamento Elétrico " xfId="1516"/>
    <cellStyle name="Normal 4 2 5" xfId="200"/>
    <cellStyle name="Normal 4 2 5 2" xfId="928"/>
    <cellStyle name="Normal 4 2 5 2 2" xfId="2476"/>
    <cellStyle name="Normal 4 2 5 2 2 2" xfId="5071"/>
    <cellStyle name="Normal 4 2 5 2 2 2 2" xfId="12755"/>
    <cellStyle name="Normal 4 2 5 2 2 3" xfId="7596"/>
    <cellStyle name="Normal 4 2 5 2 2 3 2" xfId="15280"/>
    <cellStyle name="Normal 4 2 5 2 2 4" xfId="10160"/>
    <cellStyle name="Normal 4 2 5 2 3" xfId="3790"/>
    <cellStyle name="Normal 4 2 5 2 3 2" xfId="11474"/>
    <cellStyle name="Normal 4 2 5 2 4" xfId="6316"/>
    <cellStyle name="Normal 4 2 5 2 4 2" xfId="14000"/>
    <cellStyle name="Normal 4 2 5 2 5" xfId="8880"/>
    <cellStyle name="Normal 4 2 5 3" xfId="1836"/>
    <cellStyle name="Normal 4 2 5 3 2" xfId="4431"/>
    <cellStyle name="Normal 4 2 5 3 2 2" xfId="12115"/>
    <cellStyle name="Normal 4 2 5 3 3" xfId="6956"/>
    <cellStyle name="Normal 4 2 5 3 3 2" xfId="14640"/>
    <cellStyle name="Normal 4 2 5 3 4" xfId="9520"/>
    <cellStyle name="Normal 4 2 5 4" xfId="3150"/>
    <cellStyle name="Normal 4 2 5 4 2" xfId="10834"/>
    <cellStyle name="Normal 4 2 5 5" xfId="5676"/>
    <cellStyle name="Normal 4 2 5 5 2" xfId="13360"/>
    <cellStyle name="Normal 4 2 5 6" xfId="8240"/>
    <cellStyle name="Normal 4 2 5_Orçamento Elétrico " xfId="1524"/>
    <cellStyle name="Normal 4 2 6" xfId="199"/>
    <cellStyle name="Normal 4 2 6 2" xfId="927"/>
    <cellStyle name="Normal 4 2 6 2 2" xfId="2475"/>
    <cellStyle name="Normal 4 2 6 2 2 2" xfId="5070"/>
    <cellStyle name="Normal 4 2 6 2 2 2 2" xfId="12754"/>
    <cellStyle name="Normal 4 2 6 2 2 3" xfId="7595"/>
    <cellStyle name="Normal 4 2 6 2 2 3 2" xfId="15279"/>
    <cellStyle name="Normal 4 2 6 2 2 4" xfId="10159"/>
    <cellStyle name="Normal 4 2 6 2 3" xfId="3789"/>
    <cellStyle name="Normal 4 2 6 2 3 2" xfId="11473"/>
    <cellStyle name="Normal 4 2 6 2 4" xfId="6315"/>
    <cellStyle name="Normal 4 2 6 2 4 2" xfId="13999"/>
    <cellStyle name="Normal 4 2 6 2 5" xfId="8879"/>
    <cellStyle name="Normal 4 2 6 3" xfId="1835"/>
    <cellStyle name="Normal 4 2 6 3 2" xfId="4430"/>
    <cellStyle name="Normal 4 2 6 3 2 2" xfId="12114"/>
    <cellStyle name="Normal 4 2 6 3 3" xfId="6955"/>
    <cellStyle name="Normal 4 2 6 3 3 2" xfId="14639"/>
    <cellStyle name="Normal 4 2 6 3 4" xfId="9519"/>
    <cellStyle name="Normal 4 2 6 4" xfId="3149"/>
    <cellStyle name="Normal 4 2 6 4 2" xfId="10833"/>
    <cellStyle name="Normal 4 2 6 5" xfId="5675"/>
    <cellStyle name="Normal 4 2 6 5 2" xfId="13359"/>
    <cellStyle name="Normal 4 2 6 6" xfId="8239"/>
    <cellStyle name="Normal 4 2 6_Orçamento Elétrico " xfId="1525"/>
    <cellStyle name="Normal 4 2 7" xfId="357"/>
    <cellStyle name="Normal 4 2 7 2" xfId="1085"/>
    <cellStyle name="Normal 4 2 7 2 2" xfId="2632"/>
    <cellStyle name="Normal 4 2 7 2 2 2" xfId="5227"/>
    <cellStyle name="Normal 4 2 7 2 2 2 2" xfId="12911"/>
    <cellStyle name="Normal 4 2 7 2 2 3" xfId="7752"/>
    <cellStyle name="Normal 4 2 7 2 2 3 2" xfId="15436"/>
    <cellStyle name="Normal 4 2 7 2 2 4" xfId="10316"/>
    <cellStyle name="Normal 4 2 7 2 3" xfId="3946"/>
    <cellStyle name="Normal 4 2 7 2 3 2" xfId="11630"/>
    <cellStyle name="Normal 4 2 7 2 4" xfId="6472"/>
    <cellStyle name="Normal 4 2 7 2 4 2" xfId="14156"/>
    <cellStyle name="Normal 4 2 7 2 5" xfId="9036"/>
    <cellStyle name="Normal 4 2 7 3" xfId="1992"/>
    <cellStyle name="Normal 4 2 7 3 2" xfId="4587"/>
    <cellStyle name="Normal 4 2 7 3 2 2" xfId="12271"/>
    <cellStyle name="Normal 4 2 7 3 3" xfId="7112"/>
    <cellStyle name="Normal 4 2 7 3 3 2" xfId="14796"/>
    <cellStyle name="Normal 4 2 7 3 4" xfId="9676"/>
    <cellStyle name="Normal 4 2 7 4" xfId="3306"/>
    <cellStyle name="Normal 4 2 7 4 2" xfId="10990"/>
    <cellStyle name="Normal 4 2 7 5" xfId="5832"/>
    <cellStyle name="Normal 4 2 7 5 2" xfId="13516"/>
    <cellStyle name="Normal 4 2 7 6" xfId="8396"/>
    <cellStyle name="Normal 4 2 7_Orçamento Elétrico " xfId="1526"/>
    <cellStyle name="Normal 4 2 8" xfId="456"/>
    <cellStyle name="Normal 4 2 8 2" xfId="1184"/>
    <cellStyle name="Normal 4 2 8 2 2" xfId="2731"/>
    <cellStyle name="Normal 4 2 8 2 2 2" xfId="5326"/>
    <cellStyle name="Normal 4 2 8 2 2 2 2" xfId="13010"/>
    <cellStyle name="Normal 4 2 8 2 2 3" xfId="7851"/>
    <cellStyle name="Normal 4 2 8 2 2 3 2" xfId="15535"/>
    <cellStyle name="Normal 4 2 8 2 2 4" xfId="10415"/>
    <cellStyle name="Normal 4 2 8 2 3" xfId="4045"/>
    <cellStyle name="Normal 4 2 8 2 3 2" xfId="11729"/>
    <cellStyle name="Normal 4 2 8 2 4" xfId="6571"/>
    <cellStyle name="Normal 4 2 8 2 4 2" xfId="14255"/>
    <cellStyle name="Normal 4 2 8 2 5" xfId="9135"/>
    <cellStyle name="Normal 4 2 8 3" xfId="2091"/>
    <cellStyle name="Normal 4 2 8 3 2" xfId="4686"/>
    <cellStyle name="Normal 4 2 8 3 2 2" xfId="12370"/>
    <cellStyle name="Normal 4 2 8 3 3" xfId="7211"/>
    <cellStyle name="Normal 4 2 8 3 3 2" xfId="14895"/>
    <cellStyle name="Normal 4 2 8 3 4" xfId="9775"/>
    <cellStyle name="Normal 4 2 8 4" xfId="3405"/>
    <cellStyle name="Normal 4 2 8 4 2" xfId="11089"/>
    <cellStyle name="Normal 4 2 8 5" xfId="5931"/>
    <cellStyle name="Normal 4 2 8 5 2" xfId="13615"/>
    <cellStyle name="Normal 4 2 8 6" xfId="8495"/>
    <cellStyle name="Normal 4 2 8_Orçamento Elétrico " xfId="1527"/>
    <cellStyle name="Normal 4 2 9" xfId="519"/>
    <cellStyle name="Normal 4 2 9 2" xfId="1247"/>
    <cellStyle name="Normal 4 2 9 2 2" xfId="2794"/>
    <cellStyle name="Normal 4 2 9 2 2 2" xfId="5389"/>
    <cellStyle name="Normal 4 2 9 2 2 2 2" xfId="13073"/>
    <cellStyle name="Normal 4 2 9 2 2 3" xfId="7914"/>
    <cellStyle name="Normal 4 2 9 2 2 3 2" xfId="15598"/>
    <cellStyle name="Normal 4 2 9 2 2 4" xfId="10478"/>
    <cellStyle name="Normal 4 2 9 2 3" xfId="4108"/>
    <cellStyle name="Normal 4 2 9 2 3 2" xfId="11792"/>
    <cellStyle name="Normal 4 2 9 2 4" xfId="6634"/>
    <cellStyle name="Normal 4 2 9 2 4 2" xfId="14318"/>
    <cellStyle name="Normal 4 2 9 2 5" xfId="9198"/>
    <cellStyle name="Normal 4 2 9 3" xfId="2154"/>
    <cellStyle name="Normal 4 2 9 3 2" xfId="4749"/>
    <cellStyle name="Normal 4 2 9 3 2 2" xfId="12433"/>
    <cellStyle name="Normal 4 2 9 3 3" xfId="7274"/>
    <cellStyle name="Normal 4 2 9 3 3 2" xfId="14958"/>
    <cellStyle name="Normal 4 2 9 3 4" xfId="9838"/>
    <cellStyle name="Normal 4 2 9 4" xfId="3468"/>
    <cellStyle name="Normal 4 2 9 4 2" xfId="11152"/>
    <cellStyle name="Normal 4 2 9 5" xfId="5994"/>
    <cellStyle name="Normal 4 2 9 5 2" xfId="13678"/>
    <cellStyle name="Normal 4 2 9 6" xfId="8558"/>
    <cellStyle name="Normal 4 2 9_Orçamento Elétrico " xfId="1528"/>
    <cellStyle name="Normal 4 2_Orçamento Elétrico " xfId="1481"/>
    <cellStyle name="Normal 4 20" xfId="3089"/>
    <cellStyle name="Normal 4 20 2" xfId="10773"/>
    <cellStyle name="Normal 4 21" xfId="73"/>
    <cellStyle name="Normal 4 22" xfId="8152"/>
    <cellStyle name="Normal 4 3" xfId="42"/>
    <cellStyle name="Normal 4 3 10" xfId="496"/>
    <cellStyle name="Normal 4 3 10 2" xfId="1224"/>
    <cellStyle name="Normal 4 3 10 2 2" xfId="2771"/>
    <cellStyle name="Normal 4 3 10 2 2 2" xfId="5366"/>
    <cellStyle name="Normal 4 3 10 2 2 2 2" xfId="13050"/>
    <cellStyle name="Normal 4 3 10 2 2 3" xfId="7891"/>
    <cellStyle name="Normal 4 3 10 2 2 3 2" xfId="15575"/>
    <cellStyle name="Normal 4 3 10 2 2 4" xfId="10455"/>
    <cellStyle name="Normal 4 3 10 2 3" xfId="4085"/>
    <cellStyle name="Normal 4 3 10 2 3 2" xfId="11769"/>
    <cellStyle name="Normal 4 3 10 2 4" xfId="6611"/>
    <cellStyle name="Normal 4 3 10 2 4 2" xfId="14295"/>
    <cellStyle name="Normal 4 3 10 2 5" xfId="9175"/>
    <cellStyle name="Normal 4 3 10 3" xfId="2131"/>
    <cellStyle name="Normal 4 3 10 3 2" xfId="4726"/>
    <cellStyle name="Normal 4 3 10 3 2 2" xfId="12410"/>
    <cellStyle name="Normal 4 3 10 3 3" xfId="7251"/>
    <cellStyle name="Normal 4 3 10 3 3 2" xfId="14935"/>
    <cellStyle name="Normal 4 3 10 3 4" xfId="9815"/>
    <cellStyle name="Normal 4 3 10 4" xfId="3445"/>
    <cellStyle name="Normal 4 3 10 4 2" xfId="11129"/>
    <cellStyle name="Normal 4 3 10 5" xfId="5971"/>
    <cellStyle name="Normal 4 3 10 5 2" xfId="13655"/>
    <cellStyle name="Normal 4 3 10 6" xfId="8535"/>
    <cellStyle name="Normal 4 3 10_Orçamento Elétrico " xfId="1530"/>
    <cellStyle name="Normal 4 3 11" xfId="663"/>
    <cellStyle name="Normal 4 3 11 2" xfId="1391"/>
    <cellStyle name="Normal 4 3 11 2 2" xfId="2938"/>
    <cellStyle name="Normal 4 3 11 2 2 2" xfId="5533"/>
    <cellStyle name="Normal 4 3 11 2 2 2 2" xfId="13217"/>
    <cellStyle name="Normal 4 3 11 2 2 3" xfId="8058"/>
    <cellStyle name="Normal 4 3 11 2 2 3 2" xfId="15742"/>
    <cellStyle name="Normal 4 3 11 2 2 4" xfId="10622"/>
    <cellStyle name="Normal 4 3 11 2 3" xfId="4252"/>
    <cellStyle name="Normal 4 3 11 2 3 2" xfId="11936"/>
    <cellStyle name="Normal 4 3 11 2 4" xfId="6778"/>
    <cellStyle name="Normal 4 3 11 2 4 2" xfId="14462"/>
    <cellStyle name="Normal 4 3 11 2 5" xfId="9342"/>
    <cellStyle name="Normal 4 3 11 3" xfId="2298"/>
    <cellStyle name="Normal 4 3 11 3 2" xfId="4893"/>
    <cellStyle name="Normal 4 3 11 3 2 2" xfId="12577"/>
    <cellStyle name="Normal 4 3 11 3 3" xfId="7418"/>
    <cellStyle name="Normal 4 3 11 3 3 2" xfId="15102"/>
    <cellStyle name="Normal 4 3 11 3 4" xfId="9982"/>
    <cellStyle name="Normal 4 3 11 4" xfId="3612"/>
    <cellStyle name="Normal 4 3 11 4 2" xfId="11296"/>
    <cellStyle name="Normal 4 3 11 5" xfId="6138"/>
    <cellStyle name="Normal 4 3 11 5 2" xfId="13822"/>
    <cellStyle name="Normal 4 3 11 6" xfId="8702"/>
    <cellStyle name="Normal 4 3 11_Orçamento Elétrico " xfId="1531"/>
    <cellStyle name="Normal 4 3 12" xfId="797"/>
    <cellStyle name="Normal 4 3 12 2" xfId="2394"/>
    <cellStyle name="Normal 4 3 12 2 2" xfId="4989"/>
    <cellStyle name="Normal 4 3 12 2 2 2" xfId="12673"/>
    <cellStyle name="Normal 4 3 12 2 3" xfId="7514"/>
    <cellStyle name="Normal 4 3 12 2 3 2" xfId="15198"/>
    <cellStyle name="Normal 4 3 12 2 4" xfId="10078"/>
    <cellStyle name="Normal 4 3 12 3" xfId="3708"/>
    <cellStyle name="Normal 4 3 12 3 2" xfId="11392"/>
    <cellStyle name="Normal 4 3 12 4" xfId="6234"/>
    <cellStyle name="Normal 4 3 12 4 2" xfId="13918"/>
    <cellStyle name="Normal 4 3 12 5" xfId="8798"/>
    <cellStyle name="Normal 4 3 13" xfId="1754"/>
    <cellStyle name="Normal 4 3 13 2" xfId="4349"/>
    <cellStyle name="Normal 4 3 13 2 2" xfId="12033"/>
    <cellStyle name="Normal 4 3 13 3" xfId="6874"/>
    <cellStyle name="Normal 4 3 13 3 2" xfId="14558"/>
    <cellStyle name="Normal 4 3 13 4" xfId="9438"/>
    <cellStyle name="Normal 4 3 14" xfId="3055"/>
    <cellStyle name="Normal 4 3 14 2" xfId="10739"/>
    <cellStyle name="Normal 4 3 15" xfId="3048"/>
    <cellStyle name="Normal 4 3 15 2" xfId="10732"/>
    <cellStyle name="Normal 4 3 16" xfId="79"/>
    <cellStyle name="Normal 4 3 17" xfId="8158"/>
    <cellStyle name="Normal 4 3 2" xfId="61"/>
    <cellStyle name="Normal 4 3 2 10" xfId="819"/>
    <cellStyle name="Normal 4 3 2 10 2" xfId="2406"/>
    <cellStyle name="Normal 4 3 2 10 2 2" xfId="5001"/>
    <cellStyle name="Normal 4 3 2 10 2 2 2" xfId="12685"/>
    <cellStyle name="Normal 4 3 2 10 2 3" xfId="7526"/>
    <cellStyle name="Normal 4 3 2 10 2 3 2" xfId="15210"/>
    <cellStyle name="Normal 4 3 2 10 2 4" xfId="10090"/>
    <cellStyle name="Normal 4 3 2 10 3" xfId="3720"/>
    <cellStyle name="Normal 4 3 2 10 3 2" xfId="11404"/>
    <cellStyle name="Normal 4 3 2 10 4" xfId="6246"/>
    <cellStyle name="Normal 4 3 2 10 4 2" xfId="13930"/>
    <cellStyle name="Normal 4 3 2 10 5" xfId="8810"/>
    <cellStyle name="Normal 4 3 2 11" xfId="1766"/>
    <cellStyle name="Normal 4 3 2 11 2" xfId="4361"/>
    <cellStyle name="Normal 4 3 2 11 2 2" xfId="12045"/>
    <cellStyle name="Normal 4 3 2 11 3" xfId="6886"/>
    <cellStyle name="Normal 4 3 2 11 3 2" xfId="14570"/>
    <cellStyle name="Normal 4 3 2 11 4" xfId="9450"/>
    <cellStyle name="Normal 4 3 2 12" xfId="3070"/>
    <cellStyle name="Normal 4 3 2 12 2" xfId="10754"/>
    <cellStyle name="Normal 4 3 2 13" xfId="3053"/>
    <cellStyle name="Normal 4 3 2 13 2" xfId="10737"/>
    <cellStyle name="Normal 4 3 2 14" xfId="91"/>
    <cellStyle name="Normal 4 3 2 15" xfId="8170"/>
    <cellStyle name="Normal 4 3 2 2" xfId="169"/>
    <cellStyle name="Normal 4 3 2 2 10" xfId="1806"/>
    <cellStyle name="Normal 4 3 2 2 10 2" xfId="4401"/>
    <cellStyle name="Normal 4 3 2 2 10 2 2" xfId="12085"/>
    <cellStyle name="Normal 4 3 2 2 10 3" xfId="6926"/>
    <cellStyle name="Normal 4 3 2 2 10 3 2" xfId="14610"/>
    <cellStyle name="Normal 4 3 2 2 10 4" xfId="9490"/>
    <cellStyle name="Normal 4 3 2 2 11" xfId="3120"/>
    <cellStyle name="Normal 4 3 2 2 11 2" xfId="10804"/>
    <cellStyle name="Normal 4 3 2 2 12" xfId="5646"/>
    <cellStyle name="Normal 4 3 2 2 12 2" xfId="13330"/>
    <cellStyle name="Normal 4 3 2 2 13" xfId="8210"/>
    <cellStyle name="Normal 4 3 2 2 2" xfId="258"/>
    <cellStyle name="Normal 4 3 2 2 2 2" xfId="986"/>
    <cellStyle name="Normal 4 3 2 2 2 2 2" xfId="2534"/>
    <cellStyle name="Normal 4 3 2 2 2 2 2 2" xfId="5129"/>
    <cellStyle name="Normal 4 3 2 2 2 2 2 2 2" xfId="12813"/>
    <cellStyle name="Normal 4 3 2 2 2 2 2 3" xfId="7654"/>
    <cellStyle name="Normal 4 3 2 2 2 2 2 3 2" xfId="15338"/>
    <cellStyle name="Normal 4 3 2 2 2 2 2 4" xfId="10218"/>
    <cellStyle name="Normal 4 3 2 2 2 2 3" xfId="3848"/>
    <cellStyle name="Normal 4 3 2 2 2 2 3 2" xfId="11532"/>
    <cellStyle name="Normal 4 3 2 2 2 2 4" xfId="6374"/>
    <cellStyle name="Normal 4 3 2 2 2 2 4 2" xfId="14058"/>
    <cellStyle name="Normal 4 3 2 2 2 2 5" xfId="8938"/>
    <cellStyle name="Normal 4 3 2 2 2 3" xfId="1894"/>
    <cellStyle name="Normal 4 3 2 2 2 3 2" xfId="4489"/>
    <cellStyle name="Normal 4 3 2 2 2 3 2 2" xfId="12173"/>
    <cellStyle name="Normal 4 3 2 2 2 3 3" xfId="7014"/>
    <cellStyle name="Normal 4 3 2 2 2 3 3 2" xfId="14698"/>
    <cellStyle name="Normal 4 3 2 2 2 3 4" xfId="9578"/>
    <cellStyle name="Normal 4 3 2 2 2 4" xfId="3208"/>
    <cellStyle name="Normal 4 3 2 2 2 4 2" xfId="10892"/>
    <cellStyle name="Normal 4 3 2 2 2 5" xfId="5734"/>
    <cellStyle name="Normal 4 3 2 2 2 5 2" xfId="13418"/>
    <cellStyle name="Normal 4 3 2 2 2 6" xfId="8298"/>
    <cellStyle name="Normal 4 3 2 2 2_Orçamento Elétrico " xfId="1534"/>
    <cellStyle name="Normal 4 3 2 2 3" xfId="330"/>
    <cellStyle name="Normal 4 3 2 2 3 2" xfId="1058"/>
    <cellStyle name="Normal 4 3 2 2 3 2 2" xfId="2606"/>
    <cellStyle name="Normal 4 3 2 2 3 2 2 2" xfId="5201"/>
    <cellStyle name="Normal 4 3 2 2 3 2 2 2 2" xfId="12885"/>
    <cellStyle name="Normal 4 3 2 2 3 2 2 3" xfId="7726"/>
    <cellStyle name="Normal 4 3 2 2 3 2 2 3 2" xfId="15410"/>
    <cellStyle name="Normal 4 3 2 2 3 2 2 4" xfId="10290"/>
    <cellStyle name="Normal 4 3 2 2 3 2 3" xfId="3920"/>
    <cellStyle name="Normal 4 3 2 2 3 2 3 2" xfId="11604"/>
    <cellStyle name="Normal 4 3 2 2 3 2 4" xfId="6446"/>
    <cellStyle name="Normal 4 3 2 2 3 2 4 2" xfId="14130"/>
    <cellStyle name="Normal 4 3 2 2 3 2 5" xfId="9010"/>
    <cellStyle name="Normal 4 3 2 2 3 3" xfId="1966"/>
    <cellStyle name="Normal 4 3 2 2 3 3 2" xfId="4561"/>
    <cellStyle name="Normal 4 3 2 2 3 3 2 2" xfId="12245"/>
    <cellStyle name="Normal 4 3 2 2 3 3 3" xfId="7086"/>
    <cellStyle name="Normal 4 3 2 2 3 3 3 2" xfId="14770"/>
    <cellStyle name="Normal 4 3 2 2 3 3 4" xfId="9650"/>
    <cellStyle name="Normal 4 3 2 2 3 4" xfId="3280"/>
    <cellStyle name="Normal 4 3 2 2 3 4 2" xfId="10964"/>
    <cellStyle name="Normal 4 3 2 2 3 5" xfId="5806"/>
    <cellStyle name="Normal 4 3 2 2 3 5 2" xfId="13490"/>
    <cellStyle name="Normal 4 3 2 2 3 6" xfId="8370"/>
    <cellStyle name="Normal 4 3 2 2 3_Orçamento Elétrico " xfId="1535"/>
    <cellStyle name="Normal 4 3 2 2 4" xfId="411"/>
    <cellStyle name="Normal 4 3 2 2 4 2" xfId="1139"/>
    <cellStyle name="Normal 4 3 2 2 4 2 2" xfId="2686"/>
    <cellStyle name="Normal 4 3 2 2 4 2 2 2" xfId="5281"/>
    <cellStyle name="Normal 4 3 2 2 4 2 2 2 2" xfId="12965"/>
    <cellStyle name="Normal 4 3 2 2 4 2 2 3" xfId="7806"/>
    <cellStyle name="Normal 4 3 2 2 4 2 2 3 2" xfId="15490"/>
    <cellStyle name="Normal 4 3 2 2 4 2 2 4" xfId="10370"/>
    <cellStyle name="Normal 4 3 2 2 4 2 3" xfId="4000"/>
    <cellStyle name="Normal 4 3 2 2 4 2 3 2" xfId="11684"/>
    <cellStyle name="Normal 4 3 2 2 4 2 4" xfId="6526"/>
    <cellStyle name="Normal 4 3 2 2 4 2 4 2" xfId="14210"/>
    <cellStyle name="Normal 4 3 2 2 4 2 5" xfId="9090"/>
    <cellStyle name="Normal 4 3 2 2 4 3" xfId="2046"/>
    <cellStyle name="Normal 4 3 2 2 4 3 2" xfId="4641"/>
    <cellStyle name="Normal 4 3 2 2 4 3 2 2" xfId="12325"/>
    <cellStyle name="Normal 4 3 2 2 4 3 3" xfId="7166"/>
    <cellStyle name="Normal 4 3 2 2 4 3 3 2" xfId="14850"/>
    <cellStyle name="Normal 4 3 2 2 4 3 4" xfId="9730"/>
    <cellStyle name="Normal 4 3 2 2 4 4" xfId="3360"/>
    <cellStyle name="Normal 4 3 2 2 4 4 2" xfId="11044"/>
    <cellStyle name="Normal 4 3 2 2 4 5" xfId="5886"/>
    <cellStyle name="Normal 4 3 2 2 4 5 2" xfId="13570"/>
    <cellStyle name="Normal 4 3 2 2 4 6" xfId="8450"/>
    <cellStyle name="Normal 4 3 2 2 4_Orçamento Elétrico " xfId="1536"/>
    <cellStyle name="Normal 4 3 2 2 5" xfId="541"/>
    <cellStyle name="Normal 4 3 2 2 5 2" xfId="1269"/>
    <cellStyle name="Normal 4 3 2 2 5 2 2" xfId="2816"/>
    <cellStyle name="Normal 4 3 2 2 5 2 2 2" xfId="5411"/>
    <cellStyle name="Normal 4 3 2 2 5 2 2 2 2" xfId="13095"/>
    <cellStyle name="Normal 4 3 2 2 5 2 2 3" xfId="7936"/>
    <cellStyle name="Normal 4 3 2 2 5 2 2 3 2" xfId="15620"/>
    <cellStyle name="Normal 4 3 2 2 5 2 2 4" xfId="10500"/>
    <cellStyle name="Normal 4 3 2 2 5 2 3" xfId="4130"/>
    <cellStyle name="Normal 4 3 2 2 5 2 3 2" xfId="11814"/>
    <cellStyle name="Normal 4 3 2 2 5 2 4" xfId="6656"/>
    <cellStyle name="Normal 4 3 2 2 5 2 4 2" xfId="14340"/>
    <cellStyle name="Normal 4 3 2 2 5 2 5" xfId="9220"/>
    <cellStyle name="Normal 4 3 2 2 5 3" xfId="2176"/>
    <cellStyle name="Normal 4 3 2 2 5 3 2" xfId="4771"/>
    <cellStyle name="Normal 4 3 2 2 5 3 2 2" xfId="12455"/>
    <cellStyle name="Normal 4 3 2 2 5 3 3" xfId="7296"/>
    <cellStyle name="Normal 4 3 2 2 5 3 3 2" xfId="14980"/>
    <cellStyle name="Normal 4 3 2 2 5 3 4" xfId="9860"/>
    <cellStyle name="Normal 4 3 2 2 5 4" xfId="3490"/>
    <cellStyle name="Normal 4 3 2 2 5 4 2" xfId="11174"/>
    <cellStyle name="Normal 4 3 2 2 5 5" xfId="6016"/>
    <cellStyle name="Normal 4 3 2 2 5 5 2" xfId="13700"/>
    <cellStyle name="Normal 4 3 2 2 5 6" xfId="8580"/>
    <cellStyle name="Normal 4 3 2 2 5_Orçamento Elétrico " xfId="1537"/>
    <cellStyle name="Normal 4 3 2 2 6" xfId="609"/>
    <cellStyle name="Normal 4 3 2 2 6 2" xfId="1337"/>
    <cellStyle name="Normal 4 3 2 2 6 2 2" xfId="2884"/>
    <cellStyle name="Normal 4 3 2 2 6 2 2 2" xfId="5479"/>
    <cellStyle name="Normal 4 3 2 2 6 2 2 2 2" xfId="13163"/>
    <cellStyle name="Normal 4 3 2 2 6 2 2 3" xfId="8004"/>
    <cellStyle name="Normal 4 3 2 2 6 2 2 3 2" xfId="15688"/>
    <cellStyle name="Normal 4 3 2 2 6 2 2 4" xfId="10568"/>
    <cellStyle name="Normal 4 3 2 2 6 2 3" xfId="4198"/>
    <cellStyle name="Normal 4 3 2 2 6 2 3 2" xfId="11882"/>
    <cellStyle name="Normal 4 3 2 2 6 2 4" xfId="6724"/>
    <cellStyle name="Normal 4 3 2 2 6 2 4 2" xfId="14408"/>
    <cellStyle name="Normal 4 3 2 2 6 2 5" xfId="9288"/>
    <cellStyle name="Normal 4 3 2 2 6 3" xfId="2244"/>
    <cellStyle name="Normal 4 3 2 2 6 3 2" xfId="4839"/>
    <cellStyle name="Normal 4 3 2 2 6 3 2 2" xfId="12523"/>
    <cellStyle name="Normal 4 3 2 2 6 3 3" xfId="7364"/>
    <cellStyle name="Normal 4 3 2 2 6 3 3 2" xfId="15048"/>
    <cellStyle name="Normal 4 3 2 2 6 3 4" xfId="9928"/>
    <cellStyle name="Normal 4 3 2 2 6 4" xfId="3558"/>
    <cellStyle name="Normal 4 3 2 2 6 4 2" xfId="11242"/>
    <cellStyle name="Normal 4 3 2 2 6 5" xfId="6084"/>
    <cellStyle name="Normal 4 3 2 2 6 5 2" xfId="13768"/>
    <cellStyle name="Normal 4 3 2 2 6 6" xfId="8648"/>
    <cellStyle name="Normal 4 3 2 2 6_Orçamento Elétrico " xfId="1538"/>
    <cellStyle name="Normal 4 3 2 2 7" xfId="685"/>
    <cellStyle name="Normal 4 3 2 2 7 2" xfId="1413"/>
    <cellStyle name="Normal 4 3 2 2 7 2 2" xfId="2960"/>
    <cellStyle name="Normal 4 3 2 2 7 2 2 2" xfId="5555"/>
    <cellStyle name="Normal 4 3 2 2 7 2 2 2 2" xfId="13239"/>
    <cellStyle name="Normal 4 3 2 2 7 2 2 3" xfId="8080"/>
    <cellStyle name="Normal 4 3 2 2 7 2 2 3 2" xfId="15764"/>
    <cellStyle name="Normal 4 3 2 2 7 2 2 4" xfId="10644"/>
    <cellStyle name="Normal 4 3 2 2 7 2 3" xfId="4274"/>
    <cellStyle name="Normal 4 3 2 2 7 2 3 2" xfId="11958"/>
    <cellStyle name="Normal 4 3 2 2 7 2 4" xfId="6800"/>
    <cellStyle name="Normal 4 3 2 2 7 2 4 2" xfId="14484"/>
    <cellStyle name="Normal 4 3 2 2 7 2 5" xfId="9364"/>
    <cellStyle name="Normal 4 3 2 2 7 3" xfId="2320"/>
    <cellStyle name="Normal 4 3 2 2 7 3 2" xfId="4915"/>
    <cellStyle name="Normal 4 3 2 2 7 3 2 2" xfId="12599"/>
    <cellStyle name="Normal 4 3 2 2 7 3 3" xfId="7440"/>
    <cellStyle name="Normal 4 3 2 2 7 3 3 2" xfId="15124"/>
    <cellStyle name="Normal 4 3 2 2 7 3 4" xfId="10004"/>
    <cellStyle name="Normal 4 3 2 2 7 4" xfId="3634"/>
    <cellStyle name="Normal 4 3 2 2 7 4 2" xfId="11318"/>
    <cellStyle name="Normal 4 3 2 2 7 5" xfId="6160"/>
    <cellStyle name="Normal 4 3 2 2 7 5 2" xfId="13844"/>
    <cellStyle name="Normal 4 3 2 2 7 6" xfId="8724"/>
    <cellStyle name="Normal 4 3 2 2 7_Orçamento Elétrico " xfId="1539"/>
    <cellStyle name="Normal 4 3 2 2 8" xfId="731"/>
    <cellStyle name="Normal 4 3 2 2 8 2" xfId="1459"/>
    <cellStyle name="Normal 4 3 2 2 8 2 2" xfId="3006"/>
    <cellStyle name="Normal 4 3 2 2 8 2 2 2" xfId="5601"/>
    <cellStyle name="Normal 4 3 2 2 8 2 2 2 2" xfId="13285"/>
    <cellStyle name="Normal 4 3 2 2 8 2 2 3" xfId="8126"/>
    <cellStyle name="Normal 4 3 2 2 8 2 2 3 2" xfId="15810"/>
    <cellStyle name="Normal 4 3 2 2 8 2 2 4" xfId="10690"/>
    <cellStyle name="Normal 4 3 2 2 8 2 3" xfId="4320"/>
    <cellStyle name="Normal 4 3 2 2 8 2 3 2" xfId="12004"/>
    <cellStyle name="Normal 4 3 2 2 8 2 4" xfId="6846"/>
    <cellStyle name="Normal 4 3 2 2 8 2 4 2" xfId="14530"/>
    <cellStyle name="Normal 4 3 2 2 8 2 5" xfId="9410"/>
    <cellStyle name="Normal 4 3 2 2 8 3" xfId="2366"/>
    <cellStyle name="Normal 4 3 2 2 8 3 2" xfId="4961"/>
    <cellStyle name="Normal 4 3 2 2 8 3 2 2" xfId="12645"/>
    <cellStyle name="Normal 4 3 2 2 8 3 3" xfId="7486"/>
    <cellStyle name="Normal 4 3 2 2 8 3 3 2" xfId="15170"/>
    <cellStyle name="Normal 4 3 2 2 8 3 4" xfId="10050"/>
    <cellStyle name="Normal 4 3 2 2 8 4" xfId="3680"/>
    <cellStyle name="Normal 4 3 2 2 8 4 2" xfId="11364"/>
    <cellStyle name="Normal 4 3 2 2 8 5" xfId="6206"/>
    <cellStyle name="Normal 4 3 2 2 8 5 2" xfId="13890"/>
    <cellStyle name="Normal 4 3 2 2 8 6" xfId="8770"/>
    <cellStyle name="Normal 4 3 2 2 8_Orçamento Elétrico " xfId="1540"/>
    <cellStyle name="Normal 4 3 2 2 9" xfId="897"/>
    <cellStyle name="Normal 4 3 2 2 9 2" xfId="2446"/>
    <cellStyle name="Normal 4 3 2 2 9 2 2" xfId="5041"/>
    <cellStyle name="Normal 4 3 2 2 9 2 2 2" xfId="12725"/>
    <cellStyle name="Normal 4 3 2 2 9 2 3" xfId="7566"/>
    <cellStyle name="Normal 4 3 2 2 9 2 3 2" xfId="15250"/>
    <cellStyle name="Normal 4 3 2 2 9 2 4" xfId="10130"/>
    <cellStyle name="Normal 4 3 2 2 9 3" xfId="3760"/>
    <cellStyle name="Normal 4 3 2 2 9 3 2" xfId="11444"/>
    <cellStyle name="Normal 4 3 2 2 9 4" xfId="6286"/>
    <cellStyle name="Normal 4 3 2 2 9 4 2" xfId="13970"/>
    <cellStyle name="Normal 4 3 2 2 9 5" xfId="8850"/>
    <cellStyle name="Normal 4 3 2 2_Orçamento Elétrico " xfId="1533"/>
    <cellStyle name="Normal 4 3 2 3" xfId="215"/>
    <cellStyle name="Normal 4 3 2 3 2" xfId="943"/>
    <cellStyle name="Normal 4 3 2 3 2 2" xfId="2491"/>
    <cellStyle name="Normal 4 3 2 3 2 2 2" xfId="5086"/>
    <cellStyle name="Normal 4 3 2 3 2 2 2 2" xfId="12770"/>
    <cellStyle name="Normal 4 3 2 3 2 2 3" xfId="7611"/>
    <cellStyle name="Normal 4 3 2 3 2 2 3 2" xfId="15295"/>
    <cellStyle name="Normal 4 3 2 3 2 2 4" xfId="10175"/>
    <cellStyle name="Normal 4 3 2 3 2 3" xfId="3805"/>
    <cellStyle name="Normal 4 3 2 3 2 3 2" xfId="11489"/>
    <cellStyle name="Normal 4 3 2 3 2 4" xfId="6331"/>
    <cellStyle name="Normal 4 3 2 3 2 4 2" xfId="14015"/>
    <cellStyle name="Normal 4 3 2 3 2 5" xfId="8895"/>
    <cellStyle name="Normal 4 3 2 3 3" xfId="1851"/>
    <cellStyle name="Normal 4 3 2 3 3 2" xfId="4446"/>
    <cellStyle name="Normal 4 3 2 3 3 2 2" xfId="12130"/>
    <cellStyle name="Normal 4 3 2 3 3 3" xfId="6971"/>
    <cellStyle name="Normal 4 3 2 3 3 3 2" xfId="14655"/>
    <cellStyle name="Normal 4 3 2 3 3 4" xfId="9535"/>
    <cellStyle name="Normal 4 3 2 3 4" xfId="3165"/>
    <cellStyle name="Normal 4 3 2 3 4 2" xfId="10849"/>
    <cellStyle name="Normal 4 3 2 3 5" xfId="5691"/>
    <cellStyle name="Normal 4 3 2 3 5 2" xfId="13375"/>
    <cellStyle name="Normal 4 3 2 3 6" xfId="8255"/>
    <cellStyle name="Normal 4 3 2 3_Orçamento Elétrico " xfId="1541"/>
    <cellStyle name="Normal 4 3 2 4" xfId="290"/>
    <cellStyle name="Normal 4 3 2 4 2" xfId="1018"/>
    <cellStyle name="Normal 4 3 2 4 2 2" xfId="2566"/>
    <cellStyle name="Normal 4 3 2 4 2 2 2" xfId="5161"/>
    <cellStyle name="Normal 4 3 2 4 2 2 2 2" xfId="12845"/>
    <cellStyle name="Normal 4 3 2 4 2 2 3" xfId="7686"/>
    <cellStyle name="Normal 4 3 2 4 2 2 3 2" xfId="15370"/>
    <cellStyle name="Normal 4 3 2 4 2 2 4" xfId="10250"/>
    <cellStyle name="Normal 4 3 2 4 2 3" xfId="3880"/>
    <cellStyle name="Normal 4 3 2 4 2 3 2" xfId="11564"/>
    <cellStyle name="Normal 4 3 2 4 2 4" xfId="6406"/>
    <cellStyle name="Normal 4 3 2 4 2 4 2" xfId="14090"/>
    <cellStyle name="Normal 4 3 2 4 2 5" xfId="8970"/>
    <cellStyle name="Normal 4 3 2 4 3" xfId="1926"/>
    <cellStyle name="Normal 4 3 2 4 3 2" xfId="4521"/>
    <cellStyle name="Normal 4 3 2 4 3 2 2" xfId="12205"/>
    <cellStyle name="Normal 4 3 2 4 3 3" xfId="7046"/>
    <cellStyle name="Normal 4 3 2 4 3 3 2" xfId="14730"/>
    <cellStyle name="Normal 4 3 2 4 3 4" xfId="9610"/>
    <cellStyle name="Normal 4 3 2 4 4" xfId="3240"/>
    <cellStyle name="Normal 4 3 2 4 4 2" xfId="10924"/>
    <cellStyle name="Normal 4 3 2 4 5" xfId="5766"/>
    <cellStyle name="Normal 4 3 2 4 5 2" xfId="13450"/>
    <cellStyle name="Normal 4 3 2 4 6" xfId="8330"/>
    <cellStyle name="Normal 4 3 2 4_Orçamento Elétrico " xfId="1542"/>
    <cellStyle name="Normal 4 3 2 5" xfId="371"/>
    <cellStyle name="Normal 4 3 2 5 2" xfId="1099"/>
    <cellStyle name="Normal 4 3 2 5 2 2" xfId="2646"/>
    <cellStyle name="Normal 4 3 2 5 2 2 2" xfId="5241"/>
    <cellStyle name="Normal 4 3 2 5 2 2 2 2" xfId="12925"/>
    <cellStyle name="Normal 4 3 2 5 2 2 3" xfId="7766"/>
    <cellStyle name="Normal 4 3 2 5 2 2 3 2" xfId="15450"/>
    <cellStyle name="Normal 4 3 2 5 2 2 4" xfId="10330"/>
    <cellStyle name="Normal 4 3 2 5 2 3" xfId="3960"/>
    <cellStyle name="Normal 4 3 2 5 2 3 2" xfId="11644"/>
    <cellStyle name="Normal 4 3 2 5 2 4" xfId="6486"/>
    <cellStyle name="Normal 4 3 2 5 2 4 2" xfId="14170"/>
    <cellStyle name="Normal 4 3 2 5 2 5" xfId="9050"/>
    <cellStyle name="Normal 4 3 2 5 3" xfId="2006"/>
    <cellStyle name="Normal 4 3 2 5 3 2" xfId="4601"/>
    <cellStyle name="Normal 4 3 2 5 3 2 2" xfId="12285"/>
    <cellStyle name="Normal 4 3 2 5 3 3" xfId="7126"/>
    <cellStyle name="Normal 4 3 2 5 3 3 2" xfId="14810"/>
    <cellStyle name="Normal 4 3 2 5 3 4" xfId="9690"/>
    <cellStyle name="Normal 4 3 2 5 4" xfId="3320"/>
    <cellStyle name="Normal 4 3 2 5 4 2" xfId="11004"/>
    <cellStyle name="Normal 4 3 2 5 5" xfId="5846"/>
    <cellStyle name="Normal 4 3 2 5 5 2" xfId="13530"/>
    <cellStyle name="Normal 4 3 2 5 6" xfId="8410"/>
    <cellStyle name="Normal 4 3 2 5_Orçamento Elétrico " xfId="1543"/>
    <cellStyle name="Normal 4 3 2 6" xfId="480"/>
    <cellStyle name="Normal 4 3 2 6 2" xfId="1208"/>
    <cellStyle name="Normal 4 3 2 6 2 2" xfId="2755"/>
    <cellStyle name="Normal 4 3 2 6 2 2 2" xfId="5350"/>
    <cellStyle name="Normal 4 3 2 6 2 2 2 2" xfId="13034"/>
    <cellStyle name="Normal 4 3 2 6 2 2 3" xfId="7875"/>
    <cellStyle name="Normal 4 3 2 6 2 2 3 2" xfId="15559"/>
    <cellStyle name="Normal 4 3 2 6 2 2 4" xfId="10439"/>
    <cellStyle name="Normal 4 3 2 6 2 3" xfId="4069"/>
    <cellStyle name="Normal 4 3 2 6 2 3 2" xfId="11753"/>
    <cellStyle name="Normal 4 3 2 6 2 4" xfId="6595"/>
    <cellStyle name="Normal 4 3 2 6 2 4 2" xfId="14279"/>
    <cellStyle name="Normal 4 3 2 6 2 5" xfId="9159"/>
    <cellStyle name="Normal 4 3 2 6 3" xfId="2115"/>
    <cellStyle name="Normal 4 3 2 6 3 2" xfId="4710"/>
    <cellStyle name="Normal 4 3 2 6 3 2 2" xfId="12394"/>
    <cellStyle name="Normal 4 3 2 6 3 3" xfId="7235"/>
    <cellStyle name="Normal 4 3 2 6 3 3 2" xfId="14919"/>
    <cellStyle name="Normal 4 3 2 6 3 4" xfId="9799"/>
    <cellStyle name="Normal 4 3 2 6 4" xfId="3429"/>
    <cellStyle name="Normal 4 3 2 6 4 2" xfId="11113"/>
    <cellStyle name="Normal 4 3 2 6 5" xfId="5955"/>
    <cellStyle name="Normal 4 3 2 6 5 2" xfId="13639"/>
    <cellStyle name="Normal 4 3 2 6 6" xfId="8519"/>
    <cellStyle name="Normal 4 3 2 6_Orçamento Elétrico " xfId="1544"/>
    <cellStyle name="Normal 4 3 2 7" xfId="464"/>
    <cellStyle name="Normal 4 3 2 7 2" xfId="1192"/>
    <cellStyle name="Normal 4 3 2 7 2 2" xfId="2739"/>
    <cellStyle name="Normal 4 3 2 7 2 2 2" xfId="5334"/>
    <cellStyle name="Normal 4 3 2 7 2 2 2 2" xfId="13018"/>
    <cellStyle name="Normal 4 3 2 7 2 2 3" xfId="7859"/>
    <cellStyle name="Normal 4 3 2 7 2 2 3 2" xfId="15543"/>
    <cellStyle name="Normal 4 3 2 7 2 2 4" xfId="10423"/>
    <cellStyle name="Normal 4 3 2 7 2 3" xfId="4053"/>
    <cellStyle name="Normal 4 3 2 7 2 3 2" xfId="11737"/>
    <cellStyle name="Normal 4 3 2 7 2 4" xfId="6579"/>
    <cellStyle name="Normal 4 3 2 7 2 4 2" xfId="14263"/>
    <cellStyle name="Normal 4 3 2 7 2 5" xfId="9143"/>
    <cellStyle name="Normal 4 3 2 7 3" xfId="2099"/>
    <cellStyle name="Normal 4 3 2 7 3 2" xfId="4694"/>
    <cellStyle name="Normal 4 3 2 7 3 2 2" xfId="12378"/>
    <cellStyle name="Normal 4 3 2 7 3 3" xfId="7219"/>
    <cellStyle name="Normal 4 3 2 7 3 3 2" xfId="14903"/>
    <cellStyle name="Normal 4 3 2 7 3 4" xfId="9783"/>
    <cellStyle name="Normal 4 3 2 7 4" xfId="3413"/>
    <cellStyle name="Normal 4 3 2 7 4 2" xfId="11097"/>
    <cellStyle name="Normal 4 3 2 7 5" xfId="5939"/>
    <cellStyle name="Normal 4 3 2 7 5 2" xfId="13623"/>
    <cellStyle name="Normal 4 3 2 7 6" xfId="8503"/>
    <cellStyle name="Normal 4 3 2 7_Orçamento Elétrico " xfId="1545"/>
    <cellStyle name="Normal 4 3 2 8" xfId="632"/>
    <cellStyle name="Normal 4 3 2 8 2" xfId="1360"/>
    <cellStyle name="Normal 4 3 2 8 2 2" xfId="2907"/>
    <cellStyle name="Normal 4 3 2 8 2 2 2" xfId="5502"/>
    <cellStyle name="Normal 4 3 2 8 2 2 2 2" xfId="13186"/>
    <cellStyle name="Normal 4 3 2 8 2 2 3" xfId="8027"/>
    <cellStyle name="Normal 4 3 2 8 2 2 3 2" xfId="15711"/>
    <cellStyle name="Normal 4 3 2 8 2 2 4" xfId="10591"/>
    <cellStyle name="Normal 4 3 2 8 2 3" xfId="4221"/>
    <cellStyle name="Normal 4 3 2 8 2 3 2" xfId="11905"/>
    <cellStyle name="Normal 4 3 2 8 2 4" xfId="6747"/>
    <cellStyle name="Normal 4 3 2 8 2 4 2" xfId="14431"/>
    <cellStyle name="Normal 4 3 2 8 2 5" xfId="9311"/>
    <cellStyle name="Normal 4 3 2 8 3" xfId="2267"/>
    <cellStyle name="Normal 4 3 2 8 3 2" xfId="4862"/>
    <cellStyle name="Normal 4 3 2 8 3 2 2" xfId="12546"/>
    <cellStyle name="Normal 4 3 2 8 3 3" xfId="7387"/>
    <cellStyle name="Normal 4 3 2 8 3 3 2" xfId="15071"/>
    <cellStyle name="Normal 4 3 2 8 3 4" xfId="9951"/>
    <cellStyle name="Normal 4 3 2 8 4" xfId="3581"/>
    <cellStyle name="Normal 4 3 2 8 4 2" xfId="11265"/>
    <cellStyle name="Normal 4 3 2 8 5" xfId="6107"/>
    <cellStyle name="Normal 4 3 2 8 5 2" xfId="13791"/>
    <cellStyle name="Normal 4 3 2 8 6" xfId="8671"/>
    <cellStyle name="Normal 4 3 2 8_Orçamento Elétrico " xfId="1546"/>
    <cellStyle name="Normal 4 3 2 9" xfId="578"/>
    <cellStyle name="Normal 4 3 2 9 2" xfId="1306"/>
    <cellStyle name="Normal 4 3 2 9 2 2" xfId="2853"/>
    <cellStyle name="Normal 4 3 2 9 2 2 2" xfId="5448"/>
    <cellStyle name="Normal 4 3 2 9 2 2 2 2" xfId="13132"/>
    <cellStyle name="Normal 4 3 2 9 2 2 3" xfId="7973"/>
    <cellStyle name="Normal 4 3 2 9 2 2 3 2" xfId="15657"/>
    <cellStyle name="Normal 4 3 2 9 2 2 4" xfId="10537"/>
    <cellStyle name="Normal 4 3 2 9 2 3" xfId="4167"/>
    <cellStyle name="Normal 4 3 2 9 2 3 2" xfId="11851"/>
    <cellStyle name="Normal 4 3 2 9 2 4" xfId="6693"/>
    <cellStyle name="Normal 4 3 2 9 2 4 2" xfId="14377"/>
    <cellStyle name="Normal 4 3 2 9 2 5" xfId="9257"/>
    <cellStyle name="Normal 4 3 2 9 3" xfId="2213"/>
    <cellStyle name="Normal 4 3 2 9 3 2" xfId="4808"/>
    <cellStyle name="Normal 4 3 2 9 3 2 2" xfId="12492"/>
    <cellStyle name="Normal 4 3 2 9 3 3" xfId="7333"/>
    <cellStyle name="Normal 4 3 2 9 3 3 2" xfId="15017"/>
    <cellStyle name="Normal 4 3 2 9 3 4" xfId="9897"/>
    <cellStyle name="Normal 4 3 2 9 4" xfId="3527"/>
    <cellStyle name="Normal 4 3 2 9 4 2" xfId="11211"/>
    <cellStyle name="Normal 4 3 2 9 5" xfId="6053"/>
    <cellStyle name="Normal 4 3 2 9 5 2" xfId="13737"/>
    <cellStyle name="Normal 4 3 2 9 6" xfId="8617"/>
    <cellStyle name="Normal 4 3 2 9_Orçamento Elétrico " xfId="1547"/>
    <cellStyle name="Normal 4 3 2_Orçamento Elétrico " xfId="1532"/>
    <cellStyle name="Normal 4 3 3" xfId="99"/>
    <cellStyle name="Normal 4 3 3 10" xfId="827"/>
    <cellStyle name="Normal 4 3 3 10 2" xfId="2414"/>
    <cellStyle name="Normal 4 3 3 10 2 2" xfId="5009"/>
    <cellStyle name="Normal 4 3 3 10 2 2 2" xfId="12693"/>
    <cellStyle name="Normal 4 3 3 10 2 3" xfId="7534"/>
    <cellStyle name="Normal 4 3 3 10 2 3 2" xfId="15218"/>
    <cellStyle name="Normal 4 3 3 10 2 4" xfId="10098"/>
    <cellStyle name="Normal 4 3 3 10 3" xfId="3728"/>
    <cellStyle name="Normal 4 3 3 10 3 2" xfId="11412"/>
    <cellStyle name="Normal 4 3 3 10 4" xfId="6254"/>
    <cellStyle name="Normal 4 3 3 10 4 2" xfId="13938"/>
    <cellStyle name="Normal 4 3 3 10 5" xfId="8818"/>
    <cellStyle name="Normal 4 3 3 11" xfId="1774"/>
    <cellStyle name="Normal 4 3 3 11 2" xfId="4369"/>
    <cellStyle name="Normal 4 3 3 11 2 2" xfId="12053"/>
    <cellStyle name="Normal 4 3 3 11 3" xfId="6894"/>
    <cellStyle name="Normal 4 3 3 11 3 2" xfId="14578"/>
    <cellStyle name="Normal 4 3 3 11 4" xfId="9458"/>
    <cellStyle name="Normal 4 3 3 12" xfId="3078"/>
    <cellStyle name="Normal 4 3 3 12 2" xfId="10762"/>
    <cellStyle name="Normal 4 3 3 13" xfId="4342"/>
    <cellStyle name="Normal 4 3 3 13 2" xfId="12026"/>
    <cellStyle name="Normal 4 3 3 14" xfId="8178"/>
    <cellStyle name="Normal 4 3 3 2" xfId="177"/>
    <cellStyle name="Normal 4 3 3 2 10" xfId="1814"/>
    <cellStyle name="Normal 4 3 3 2 10 2" xfId="4409"/>
    <cellStyle name="Normal 4 3 3 2 10 2 2" xfId="12093"/>
    <cellStyle name="Normal 4 3 3 2 10 3" xfId="6934"/>
    <cellStyle name="Normal 4 3 3 2 10 3 2" xfId="14618"/>
    <cellStyle name="Normal 4 3 3 2 10 4" xfId="9498"/>
    <cellStyle name="Normal 4 3 3 2 11" xfId="3128"/>
    <cellStyle name="Normal 4 3 3 2 11 2" xfId="10812"/>
    <cellStyle name="Normal 4 3 3 2 12" xfId="5654"/>
    <cellStyle name="Normal 4 3 3 2 12 2" xfId="13338"/>
    <cellStyle name="Normal 4 3 3 2 13" xfId="8218"/>
    <cellStyle name="Normal 4 3 3 2 2" xfId="266"/>
    <cellStyle name="Normal 4 3 3 2 2 2" xfId="994"/>
    <cellStyle name="Normal 4 3 3 2 2 2 2" xfId="2542"/>
    <cellStyle name="Normal 4 3 3 2 2 2 2 2" xfId="5137"/>
    <cellStyle name="Normal 4 3 3 2 2 2 2 2 2" xfId="12821"/>
    <cellStyle name="Normal 4 3 3 2 2 2 2 3" xfId="7662"/>
    <cellStyle name="Normal 4 3 3 2 2 2 2 3 2" xfId="15346"/>
    <cellStyle name="Normal 4 3 3 2 2 2 2 4" xfId="10226"/>
    <cellStyle name="Normal 4 3 3 2 2 2 3" xfId="3856"/>
    <cellStyle name="Normal 4 3 3 2 2 2 3 2" xfId="11540"/>
    <cellStyle name="Normal 4 3 3 2 2 2 4" xfId="6382"/>
    <cellStyle name="Normal 4 3 3 2 2 2 4 2" xfId="14066"/>
    <cellStyle name="Normal 4 3 3 2 2 2 5" xfId="8946"/>
    <cellStyle name="Normal 4 3 3 2 2 3" xfId="1902"/>
    <cellStyle name="Normal 4 3 3 2 2 3 2" xfId="4497"/>
    <cellStyle name="Normal 4 3 3 2 2 3 2 2" xfId="12181"/>
    <cellStyle name="Normal 4 3 3 2 2 3 3" xfId="7022"/>
    <cellStyle name="Normal 4 3 3 2 2 3 3 2" xfId="14706"/>
    <cellStyle name="Normal 4 3 3 2 2 3 4" xfId="9586"/>
    <cellStyle name="Normal 4 3 3 2 2 4" xfId="3216"/>
    <cellStyle name="Normal 4 3 3 2 2 4 2" xfId="10900"/>
    <cellStyle name="Normal 4 3 3 2 2 5" xfId="5742"/>
    <cellStyle name="Normal 4 3 3 2 2 5 2" xfId="13426"/>
    <cellStyle name="Normal 4 3 3 2 2 6" xfId="8306"/>
    <cellStyle name="Normal 4 3 3 2 2_Orçamento Elétrico " xfId="1550"/>
    <cellStyle name="Normal 4 3 3 2 3" xfId="338"/>
    <cellStyle name="Normal 4 3 3 2 3 2" xfId="1066"/>
    <cellStyle name="Normal 4 3 3 2 3 2 2" xfId="2614"/>
    <cellStyle name="Normal 4 3 3 2 3 2 2 2" xfId="5209"/>
    <cellStyle name="Normal 4 3 3 2 3 2 2 2 2" xfId="12893"/>
    <cellStyle name="Normal 4 3 3 2 3 2 2 3" xfId="7734"/>
    <cellStyle name="Normal 4 3 3 2 3 2 2 3 2" xfId="15418"/>
    <cellStyle name="Normal 4 3 3 2 3 2 2 4" xfId="10298"/>
    <cellStyle name="Normal 4 3 3 2 3 2 3" xfId="3928"/>
    <cellStyle name="Normal 4 3 3 2 3 2 3 2" xfId="11612"/>
    <cellStyle name="Normal 4 3 3 2 3 2 4" xfId="6454"/>
    <cellStyle name="Normal 4 3 3 2 3 2 4 2" xfId="14138"/>
    <cellStyle name="Normal 4 3 3 2 3 2 5" xfId="9018"/>
    <cellStyle name="Normal 4 3 3 2 3 3" xfId="1974"/>
    <cellStyle name="Normal 4 3 3 2 3 3 2" xfId="4569"/>
    <cellStyle name="Normal 4 3 3 2 3 3 2 2" xfId="12253"/>
    <cellStyle name="Normal 4 3 3 2 3 3 3" xfId="7094"/>
    <cellStyle name="Normal 4 3 3 2 3 3 3 2" xfId="14778"/>
    <cellStyle name="Normal 4 3 3 2 3 3 4" xfId="9658"/>
    <cellStyle name="Normal 4 3 3 2 3 4" xfId="3288"/>
    <cellStyle name="Normal 4 3 3 2 3 4 2" xfId="10972"/>
    <cellStyle name="Normal 4 3 3 2 3 5" xfId="5814"/>
    <cellStyle name="Normal 4 3 3 2 3 5 2" xfId="13498"/>
    <cellStyle name="Normal 4 3 3 2 3 6" xfId="8378"/>
    <cellStyle name="Normal 4 3 3 2 3_Orçamento Elétrico " xfId="1551"/>
    <cellStyle name="Normal 4 3 3 2 4" xfId="419"/>
    <cellStyle name="Normal 4 3 3 2 4 2" xfId="1147"/>
    <cellStyle name="Normal 4 3 3 2 4 2 2" xfId="2694"/>
    <cellStyle name="Normal 4 3 3 2 4 2 2 2" xfId="5289"/>
    <cellStyle name="Normal 4 3 3 2 4 2 2 2 2" xfId="12973"/>
    <cellStyle name="Normal 4 3 3 2 4 2 2 3" xfId="7814"/>
    <cellStyle name="Normal 4 3 3 2 4 2 2 3 2" xfId="15498"/>
    <cellStyle name="Normal 4 3 3 2 4 2 2 4" xfId="10378"/>
    <cellStyle name="Normal 4 3 3 2 4 2 3" xfId="4008"/>
    <cellStyle name="Normal 4 3 3 2 4 2 3 2" xfId="11692"/>
    <cellStyle name="Normal 4 3 3 2 4 2 4" xfId="6534"/>
    <cellStyle name="Normal 4 3 3 2 4 2 4 2" xfId="14218"/>
    <cellStyle name="Normal 4 3 3 2 4 2 5" xfId="9098"/>
    <cellStyle name="Normal 4 3 3 2 4 3" xfId="2054"/>
    <cellStyle name="Normal 4 3 3 2 4 3 2" xfId="4649"/>
    <cellStyle name="Normal 4 3 3 2 4 3 2 2" xfId="12333"/>
    <cellStyle name="Normal 4 3 3 2 4 3 3" xfId="7174"/>
    <cellStyle name="Normal 4 3 3 2 4 3 3 2" xfId="14858"/>
    <cellStyle name="Normal 4 3 3 2 4 3 4" xfId="9738"/>
    <cellStyle name="Normal 4 3 3 2 4 4" xfId="3368"/>
    <cellStyle name="Normal 4 3 3 2 4 4 2" xfId="11052"/>
    <cellStyle name="Normal 4 3 3 2 4 5" xfId="5894"/>
    <cellStyle name="Normal 4 3 3 2 4 5 2" xfId="13578"/>
    <cellStyle name="Normal 4 3 3 2 4 6" xfId="8458"/>
    <cellStyle name="Normal 4 3 3 2 4_Orçamento Elétrico " xfId="1552"/>
    <cellStyle name="Normal 4 3 3 2 5" xfId="549"/>
    <cellStyle name="Normal 4 3 3 2 5 2" xfId="1277"/>
    <cellStyle name="Normal 4 3 3 2 5 2 2" xfId="2824"/>
    <cellStyle name="Normal 4 3 3 2 5 2 2 2" xfId="5419"/>
    <cellStyle name="Normal 4 3 3 2 5 2 2 2 2" xfId="13103"/>
    <cellStyle name="Normal 4 3 3 2 5 2 2 3" xfId="7944"/>
    <cellStyle name="Normal 4 3 3 2 5 2 2 3 2" xfId="15628"/>
    <cellStyle name="Normal 4 3 3 2 5 2 2 4" xfId="10508"/>
    <cellStyle name="Normal 4 3 3 2 5 2 3" xfId="4138"/>
    <cellStyle name="Normal 4 3 3 2 5 2 3 2" xfId="11822"/>
    <cellStyle name="Normal 4 3 3 2 5 2 4" xfId="6664"/>
    <cellStyle name="Normal 4 3 3 2 5 2 4 2" xfId="14348"/>
    <cellStyle name="Normal 4 3 3 2 5 2 5" xfId="9228"/>
    <cellStyle name="Normal 4 3 3 2 5 3" xfId="2184"/>
    <cellStyle name="Normal 4 3 3 2 5 3 2" xfId="4779"/>
    <cellStyle name="Normal 4 3 3 2 5 3 2 2" xfId="12463"/>
    <cellStyle name="Normal 4 3 3 2 5 3 3" xfId="7304"/>
    <cellStyle name="Normal 4 3 3 2 5 3 3 2" xfId="14988"/>
    <cellStyle name="Normal 4 3 3 2 5 3 4" xfId="9868"/>
    <cellStyle name="Normal 4 3 3 2 5 4" xfId="3498"/>
    <cellStyle name="Normal 4 3 3 2 5 4 2" xfId="11182"/>
    <cellStyle name="Normal 4 3 3 2 5 5" xfId="6024"/>
    <cellStyle name="Normal 4 3 3 2 5 5 2" xfId="13708"/>
    <cellStyle name="Normal 4 3 3 2 5 6" xfId="8588"/>
    <cellStyle name="Normal 4 3 3 2 5_Orçamento Elétrico " xfId="1553"/>
    <cellStyle name="Normal 4 3 3 2 6" xfId="617"/>
    <cellStyle name="Normal 4 3 3 2 6 2" xfId="1345"/>
    <cellStyle name="Normal 4 3 3 2 6 2 2" xfId="2892"/>
    <cellStyle name="Normal 4 3 3 2 6 2 2 2" xfId="5487"/>
    <cellStyle name="Normal 4 3 3 2 6 2 2 2 2" xfId="13171"/>
    <cellStyle name="Normal 4 3 3 2 6 2 2 3" xfId="8012"/>
    <cellStyle name="Normal 4 3 3 2 6 2 2 3 2" xfId="15696"/>
    <cellStyle name="Normal 4 3 3 2 6 2 2 4" xfId="10576"/>
    <cellStyle name="Normal 4 3 3 2 6 2 3" xfId="4206"/>
    <cellStyle name="Normal 4 3 3 2 6 2 3 2" xfId="11890"/>
    <cellStyle name="Normal 4 3 3 2 6 2 4" xfId="6732"/>
    <cellStyle name="Normal 4 3 3 2 6 2 4 2" xfId="14416"/>
    <cellStyle name="Normal 4 3 3 2 6 2 5" xfId="9296"/>
    <cellStyle name="Normal 4 3 3 2 6 3" xfId="2252"/>
    <cellStyle name="Normal 4 3 3 2 6 3 2" xfId="4847"/>
    <cellStyle name="Normal 4 3 3 2 6 3 2 2" xfId="12531"/>
    <cellStyle name="Normal 4 3 3 2 6 3 3" xfId="7372"/>
    <cellStyle name="Normal 4 3 3 2 6 3 3 2" xfId="15056"/>
    <cellStyle name="Normal 4 3 3 2 6 3 4" xfId="9936"/>
    <cellStyle name="Normal 4 3 3 2 6 4" xfId="3566"/>
    <cellStyle name="Normal 4 3 3 2 6 4 2" xfId="11250"/>
    <cellStyle name="Normal 4 3 3 2 6 5" xfId="6092"/>
    <cellStyle name="Normal 4 3 3 2 6 5 2" xfId="13776"/>
    <cellStyle name="Normal 4 3 3 2 6 6" xfId="8656"/>
    <cellStyle name="Normal 4 3 3 2 6_Orçamento Elétrico " xfId="1554"/>
    <cellStyle name="Normal 4 3 3 2 7" xfId="693"/>
    <cellStyle name="Normal 4 3 3 2 7 2" xfId="1421"/>
    <cellStyle name="Normal 4 3 3 2 7 2 2" xfId="2968"/>
    <cellStyle name="Normal 4 3 3 2 7 2 2 2" xfId="5563"/>
    <cellStyle name="Normal 4 3 3 2 7 2 2 2 2" xfId="13247"/>
    <cellStyle name="Normal 4 3 3 2 7 2 2 3" xfId="8088"/>
    <cellStyle name="Normal 4 3 3 2 7 2 2 3 2" xfId="15772"/>
    <cellStyle name="Normal 4 3 3 2 7 2 2 4" xfId="10652"/>
    <cellStyle name="Normal 4 3 3 2 7 2 3" xfId="4282"/>
    <cellStyle name="Normal 4 3 3 2 7 2 3 2" xfId="11966"/>
    <cellStyle name="Normal 4 3 3 2 7 2 4" xfId="6808"/>
    <cellStyle name="Normal 4 3 3 2 7 2 4 2" xfId="14492"/>
    <cellStyle name="Normal 4 3 3 2 7 2 5" xfId="9372"/>
    <cellStyle name="Normal 4 3 3 2 7 3" xfId="2328"/>
    <cellStyle name="Normal 4 3 3 2 7 3 2" xfId="4923"/>
    <cellStyle name="Normal 4 3 3 2 7 3 2 2" xfId="12607"/>
    <cellStyle name="Normal 4 3 3 2 7 3 3" xfId="7448"/>
    <cellStyle name="Normal 4 3 3 2 7 3 3 2" xfId="15132"/>
    <cellStyle name="Normal 4 3 3 2 7 3 4" xfId="10012"/>
    <cellStyle name="Normal 4 3 3 2 7 4" xfId="3642"/>
    <cellStyle name="Normal 4 3 3 2 7 4 2" xfId="11326"/>
    <cellStyle name="Normal 4 3 3 2 7 5" xfId="6168"/>
    <cellStyle name="Normal 4 3 3 2 7 5 2" xfId="13852"/>
    <cellStyle name="Normal 4 3 3 2 7 6" xfId="8732"/>
    <cellStyle name="Normal 4 3 3 2 7_Orçamento Elétrico " xfId="1555"/>
    <cellStyle name="Normal 4 3 3 2 8" xfId="739"/>
    <cellStyle name="Normal 4 3 3 2 8 2" xfId="1467"/>
    <cellStyle name="Normal 4 3 3 2 8 2 2" xfId="3014"/>
    <cellStyle name="Normal 4 3 3 2 8 2 2 2" xfId="5609"/>
    <cellStyle name="Normal 4 3 3 2 8 2 2 2 2" xfId="13293"/>
    <cellStyle name="Normal 4 3 3 2 8 2 2 3" xfId="8134"/>
    <cellStyle name="Normal 4 3 3 2 8 2 2 3 2" xfId="15818"/>
    <cellStyle name="Normal 4 3 3 2 8 2 2 4" xfId="10698"/>
    <cellStyle name="Normal 4 3 3 2 8 2 3" xfId="4328"/>
    <cellStyle name="Normal 4 3 3 2 8 2 3 2" xfId="12012"/>
    <cellStyle name="Normal 4 3 3 2 8 2 4" xfId="6854"/>
    <cellStyle name="Normal 4 3 3 2 8 2 4 2" xfId="14538"/>
    <cellStyle name="Normal 4 3 3 2 8 2 5" xfId="9418"/>
    <cellStyle name="Normal 4 3 3 2 8 3" xfId="2374"/>
    <cellStyle name="Normal 4 3 3 2 8 3 2" xfId="4969"/>
    <cellStyle name="Normal 4 3 3 2 8 3 2 2" xfId="12653"/>
    <cellStyle name="Normal 4 3 3 2 8 3 3" xfId="7494"/>
    <cellStyle name="Normal 4 3 3 2 8 3 3 2" xfId="15178"/>
    <cellStyle name="Normal 4 3 3 2 8 3 4" xfId="10058"/>
    <cellStyle name="Normal 4 3 3 2 8 4" xfId="3688"/>
    <cellStyle name="Normal 4 3 3 2 8 4 2" xfId="11372"/>
    <cellStyle name="Normal 4 3 3 2 8 5" xfId="6214"/>
    <cellStyle name="Normal 4 3 3 2 8 5 2" xfId="13898"/>
    <cellStyle name="Normal 4 3 3 2 8 6" xfId="8778"/>
    <cellStyle name="Normal 4 3 3 2 8_Orçamento Elétrico " xfId="1556"/>
    <cellStyle name="Normal 4 3 3 2 9" xfId="905"/>
    <cellStyle name="Normal 4 3 3 2 9 2" xfId="2454"/>
    <cellStyle name="Normal 4 3 3 2 9 2 2" xfId="5049"/>
    <cellStyle name="Normal 4 3 3 2 9 2 2 2" xfId="12733"/>
    <cellStyle name="Normal 4 3 3 2 9 2 3" xfId="7574"/>
    <cellStyle name="Normal 4 3 3 2 9 2 3 2" xfId="15258"/>
    <cellStyle name="Normal 4 3 3 2 9 2 4" xfId="10138"/>
    <cellStyle name="Normal 4 3 3 2 9 3" xfId="3768"/>
    <cellStyle name="Normal 4 3 3 2 9 3 2" xfId="11452"/>
    <cellStyle name="Normal 4 3 3 2 9 4" xfId="6294"/>
    <cellStyle name="Normal 4 3 3 2 9 4 2" xfId="13978"/>
    <cellStyle name="Normal 4 3 3 2 9 5" xfId="8858"/>
    <cellStyle name="Normal 4 3 3 2_Orçamento Elétrico " xfId="1549"/>
    <cellStyle name="Normal 4 3 3 3" xfId="223"/>
    <cellStyle name="Normal 4 3 3 3 2" xfId="951"/>
    <cellStyle name="Normal 4 3 3 3 2 2" xfId="2499"/>
    <cellStyle name="Normal 4 3 3 3 2 2 2" xfId="5094"/>
    <cellStyle name="Normal 4 3 3 3 2 2 2 2" xfId="12778"/>
    <cellStyle name="Normal 4 3 3 3 2 2 3" xfId="7619"/>
    <cellStyle name="Normal 4 3 3 3 2 2 3 2" xfId="15303"/>
    <cellStyle name="Normal 4 3 3 3 2 2 4" xfId="10183"/>
    <cellStyle name="Normal 4 3 3 3 2 3" xfId="3813"/>
    <cellStyle name="Normal 4 3 3 3 2 3 2" xfId="11497"/>
    <cellStyle name="Normal 4 3 3 3 2 4" xfId="6339"/>
    <cellStyle name="Normal 4 3 3 3 2 4 2" xfId="14023"/>
    <cellStyle name="Normal 4 3 3 3 2 5" xfId="8903"/>
    <cellStyle name="Normal 4 3 3 3 3" xfId="1859"/>
    <cellStyle name="Normal 4 3 3 3 3 2" xfId="4454"/>
    <cellStyle name="Normal 4 3 3 3 3 2 2" xfId="12138"/>
    <cellStyle name="Normal 4 3 3 3 3 3" xfId="6979"/>
    <cellStyle name="Normal 4 3 3 3 3 3 2" xfId="14663"/>
    <cellStyle name="Normal 4 3 3 3 3 4" xfId="9543"/>
    <cellStyle name="Normal 4 3 3 3 4" xfId="3173"/>
    <cellStyle name="Normal 4 3 3 3 4 2" xfId="10857"/>
    <cellStyle name="Normal 4 3 3 3 5" xfId="5699"/>
    <cellStyle name="Normal 4 3 3 3 5 2" xfId="13383"/>
    <cellStyle name="Normal 4 3 3 3 6" xfId="8263"/>
    <cellStyle name="Normal 4 3 3 3_Orçamento Elétrico " xfId="1557"/>
    <cellStyle name="Normal 4 3 3 4" xfId="298"/>
    <cellStyle name="Normal 4 3 3 4 2" xfId="1026"/>
    <cellStyle name="Normal 4 3 3 4 2 2" xfId="2574"/>
    <cellStyle name="Normal 4 3 3 4 2 2 2" xfId="5169"/>
    <cellStyle name="Normal 4 3 3 4 2 2 2 2" xfId="12853"/>
    <cellStyle name="Normal 4 3 3 4 2 2 3" xfId="7694"/>
    <cellStyle name="Normal 4 3 3 4 2 2 3 2" xfId="15378"/>
    <cellStyle name="Normal 4 3 3 4 2 2 4" xfId="10258"/>
    <cellStyle name="Normal 4 3 3 4 2 3" xfId="3888"/>
    <cellStyle name="Normal 4 3 3 4 2 3 2" xfId="11572"/>
    <cellStyle name="Normal 4 3 3 4 2 4" xfId="6414"/>
    <cellStyle name="Normal 4 3 3 4 2 4 2" xfId="14098"/>
    <cellStyle name="Normal 4 3 3 4 2 5" xfId="8978"/>
    <cellStyle name="Normal 4 3 3 4 3" xfId="1934"/>
    <cellStyle name="Normal 4 3 3 4 3 2" xfId="4529"/>
    <cellStyle name="Normal 4 3 3 4 3 2 2" xfId="12213"/>
    <cellStyle name="Normal 4 3 3 4 3 3" xfId="7054"/>
    <cellStyle name="Normal 4 3 3 4 3 3 2" xfId="14738"/>
    <cellStyle name="Normal 4 3 3 4 3 4" xfId="9618"/>
    <cellStyle name="Normal 4 3 3 4 4" xfId="3248"/>
    <cellStyle name="Normal 4 3 3 4 4 2" xfId="10932"/>
    <cellStyle name="Normal 4 3 3 4 5" xfId="5774"/>
    <cellStyle name="Normal 4 3 3 4 5 2" xfId="13458"/>
    <cellStyle name="Normal 4 3 3 4 6" xfId="8338"/>
    <cellStyle name="Normal 4 3 3 4_Orçamento Elétrico " xfId="1558"/>
    <cellStyle name="Normal 4 3 3 5" xfId="379"/>
    <cellStyle name="Normal 4 3 3 5 2" xfId="1107"/>
    <cellStyle name="Normal 4 3 3 5 2 2" xfId="2654"/>
    <cellStyle name="Normal 4 3 3 5 2 2 2" xfId="5249"/>
    <cellStyle name="Normal 4 3 3 5 2 2 2 2" xfId="12933"/>
    <cellStyle name="Normal 4 3 3 5 2 2 3" xfId="7774"/>
    <cellStyle name="Normal 4 3 3 5 2 2 3 2" xfId="15458"/>
    <cellStyle name="Normal 4 3 3 5 2 2 4" xfId="10338"/>
    <cellStyle name="Normal 4 3 3 5 2 3" xfId="3968"/>
    <cellStyle name="Normal 4 3 3 5 2 3 2" xfId="11652"/>
    <cellStyle name="Normal 4 3 3 5 2 4" xfId="6494"/>
    <cellStyle name="Normal 4 3 3 5 2 4 2" xfId="14178"/>
    <cellStyle name="Normal 4 3 3 5 2 5" xfId="9058"/>
    <cellStyle name="Normal 4 3 3 5 3" xfId="2014"/>
    <cellStyle name="Normal 4 3 3 5 3 2" xfId="4609"/>
    <cellStyle name="Normal 4 3 3 5 3 2 2" xfId="12293"/>
    <cellStyle name="Normal 4 3 3 5 3 3" xfId="7134"/>
    <cellStyle name="Normal 4 3 3 5 3 3 2" xfId="14818"/>
    <cellStyle name="Normal 4 3 3 5 3 4" xfId="9698"/>
    <cellStyle name="Normal 4 3 3 5 4" xfId="3328"/>
    <cellStyle name="Normal 4 3 3 5 4 2" xfId="11012"/>
    <cellStyle name="Normal 4 3 3 5 5" xfId="5854"/>
    <cellStyle name="Normal 4 3 3 5 5 2" xfId="13538"/>
    <cellStyle name="Normal 4 3 3 5 6" xfId="8418"/>
    <cellStyle name="Normal 4 3 3 5_Orçamento Elétrico " xfId="1559"/>
    <cellStyle name="Normal 4 3 3 6" xfId="488"/>
    <cellStyle name="Normal 4 3 3 6 2" xfId="1216"/>
    <cellStyle name="Normal 4 3 3 6 2 2" xfId="2763"/>
    <cellStyle name="Normal 4 3 3 6 2 2 2" xfId="5358"/>
    <cellStyle name="Normal 4 3 3 6 2 2 2 2" xfId="13042"/>
    <cellStyle name="Normal 4 3 3 6 2 2 3" xfId="7883"/>
    <cellStyle name="Normal 4 3 3 6 2 2 3 2" xfId="15567"/>
    <cellStyle name="Normal 4 3 3 6 2 2 4" xfId="10447"/>
    <cellStyle name="Normal 4 3 3 6 2 3" xfId="4077"/>
    <cellStyle name="Normal 4 3 3 6 2 3 2" xfId="11761"/>
    <cellStyle name="Normal 4 3 3 6 2 4" xfId="6603"/>
    <cellStyle name="Normal 4 3 3 6 2 4 2" xfId="14287"/>
    <cellStyle name="Normal 4 3 3 6 2 5" xfId="9167"/>
    <cellStyle name="Normal 4 3 3 6 3" xfId="2123"/>
    <cellStyle name="Normal 4 3 3 6 3 2" xfId="4718"/>
    <cellStyle name="Normal 4 3 3 6 3 2 2" xfId="12402"/>
    <cellStyle name="Normal 4 3 3 6 3 3" xfId="7243"/>
    <cellStyle name="Normal 4 3 3 6 3 3 2" xfId="14927"/>
    <cellStyle name="Normal 4 3 3 6 3 4" xfId="9807"/>
    <cellStyle name="Normal 4 3 3 6 4" xfId="3437"/>
    <cellStyle name="Normal 4 3 3 6 4 2" xfId="11121"/>
    <cellStyle name="Normal 4 3 3 6 5" xfId="5963"/>
    <cellStyle name="Normal 4 3 3 6 5 2" xfId="13647"/>
    <cellStyle name="Normal 4 3 3 6 6" xfId="8527"/>
    <cellStyle name="Normal 4 3 3 6_Orçamento Elétrico " xfId="1560"/>
    <cellStyle name="Normal 4 3 3 7" xfId="565"/>
    <cellStyle name="Normal 4 3 3 7 2" xfId="1293"/>
    <cellStyle name="Normal 4 3 3 7 2 2" xfId="2840"/>
    <cellStyle name="Normal 4 3 3 7 2 2 2" xfId="5435"/>
    <cellStyle name="Normal 4 3 3 7 2 2 2 2" xfId="13119"/>
    <cellStyle name="Normal 4 3 3 7 2 2 3" xfId="7960"/>
    <cellStyle name="Normal 4 3 3 7 2 2 3 2" xfId="15644"/>
    <cellStyle name="Normal 4 3 3 7 2 2 4" xfId="10524"/>
    <cellStyle name="Normal 4 3 3 7 2 3" xfId="4154"/>
    <cellStyle name="Normal 4 3 3 7 2 3 2" xfId="11838"/>
    <cellStyle name="Normal 4 3 3 7 2 4" xfId="6680"/>
    <cellStyle name="Normal 4 3 3 7 2 4 2" xfId="14364"/>
    <cellStyle name="Normal 4 3 3 7 2 5" xfId="9244"/>
    <cellStyle name="Normal 4 3 3 7 3" xfId="2200"/>
    <cellStyle name="Normal 4 3 3 7 3 2" xfId="4795"/>
    <cellStyle name="Normal 4 3 3 7 3 2 2" xfId="12479"/>
    <cellStyle name="Normal 4 3 3 7 3 3" xfId="7320"/>
    <cellStyle name="Normal 4 3 3 7 3 3 2" xfId="15004"/>
    <cellStyle name="Normal 4 3 3 7 3 4" xfId="9884"/>
    <cellStyle name="Normal 4 3 3 7 4" xfId="3514"/>
    <cellStyle name="Normal 4 3 3 7 4 2" xfId="11198"/>
    <cellStyle name="Normal 4 3 3 7 5" xfId="6040"/>
    <cellStyle name="Normal 4 3 3 7 5 2" xfId="13724"/>
    <cellStyle name="Normal 4 3 3 7 6" xfId="8604"/>
    <cellStyle name="Normal 4 3 3 7_Orçamento Elétrico " xfId="1561"/>
    <cellStyle name="Normal 4 3 3 8" xfId="640"/>
    <cellStyle name="Normal 4 3 3 8 2" xfId="1368"/>
    <cellStyle name="Normal 4 3 3 8 2 2" xfId="2915"/>
    <cellStyle name="Normal 4 3 3 8 2 2 2" xfId="5510"/>
    <cellStyle name="Normal 4 3 3 8 2 2 2 2" xfId="13194"/>
    <cellStyle name="Normal 4 3 3 8 2 2 3" xfId="8035"/>
    <cellStyle name="Normal 4 3 3 8 2 2 3 2" xfId="15719"/>
    <cellStyle name="Normal 4 3 3 8 2 2 4" xfId="10599"/>
    <cellStyle name="Normal 4 3 3 8 2 3" xfId="4229"/>
    <cellStyle name="Normal 4 3 3 8 2 3 2" xfId="11913"/>
    <cellStyle name="Normal 4 3 3 8 2 4" xfId="6755"/>
    <cellStyle name="Normal 4 3 3 8 2 4 2" xfId="14439"/>
    <cellStyle name="Normal 4 3 3 8 2 5" xfId="9319"/>
    <cellStyle name="Normal 4 3 3 8 3" xfId="2275"/>
    <cellStyle name="Normal 4 3 3 8 3 2" xfId="4870"/>
    <cellStyle name="Normal 4 3 3 8 3 2 2" xfId="12554"/>
    <cellStyle name="Normal 4 3 3 8 3 3" xfId="7395"/>
    <cellStyle name="Normal 4 3 3 8 3 3 2" xfId="15079"/>
    <cellStyle name="Normal 4 3 3 8 3 4" xfId="9959"/>
    <cellStyle name="Normal 4 3 3 8 4" xfId="3589"/>
    <cellStyle name="Normal 4 3 3 8 4 2" xfId="11273"/>
    <cellStyle name="Normal 4 3 3 8 5" xfId="6115"/>
    <cellStyle name="Normal 4 3 3 8 5 2" xfId="13799"/>
    <cellStyle name="Normal 4 3 3 8 6" xfId="8679"/>
    <cellStyle name="Normal 4 3 3 8_Orçamento Elétrico " xfId="1562"/>
    <cellStyle name="Normal 4 3 3 9" xfId="648"/>
    <cellStyle name="Normal 4 3 3 9 2" xfId="1376"/>
    <cellStyle name="Normal 4 3 3 9 2 2" xfId="2923"/>
    <cellStyle name="Normal 4 3 3 9 2 2 2" xfId="5518"/>
    <cellStyle name="Normal 4 3 3 9 2 2 2 2" xfId="13202"/>
    <cellStyle name="Normal 4 3 3 9 2 2 3" xfId="8043"/>
    <cellStyle name="Normal 4 3 3 9 2 2 3 2" xfId="15727"/>
    <cellStyle name="Normal 4 3 3 9 2 2 4" xfId="10607"/>
    <cellStyle name="Normal 4 3 3 9 2 3" xfId="4237"/>
    <cellStyle name="Normal 4 3 3 9 2 3 2" xfId="11921"/>
    <cellStyle name="Normal 4 3 3 9 2 4" xfId="6763"/>
    <cellStyle name="Normal 4 3 3 9 2 4 2" xfId="14447"/>
    <cellStyle name="Normal 4 3 3 9 2 5" xfId="9327"/>
    <cellStyle name="Normal 4 3 3 9 3" xfId="2283"/>
    <cellStyle name="Normal 4 3 3 9 3 2" xfId="4878"/>
    <cellStyle name="Normal 4 3 3 9 3 2 2" xfId="12562"/>
    <cellStyle name="Normal 4 3 3 9 3 3" xfId="7403"/>
    <cellStyle name="Normal 4 3 3 9 3 3 2" xfId="15087"/>
    <cellStyle name="Normal 4 3 3 9 3 4" xfId="9967"/>
    <cellStyle name="Normal 4 3 3 9 4" xfId="3597"/>
    <cellStyle name="Normal 4 3 3 9 4 2" xfId="11281"/>
    <cellStyle name="Normal 4 3 3 9 5" xfId="6123"/>
    <cellStyle name="Normal 4 3 3 9 5 2" xfId="13807"/>
    <cellStyle name="Normal 4 3 3 9 6" xfId="8687"/>
    <cellStyle name="Normal 4 3 3 9_Orçamento Elétrico " xfId="1563"/>
    <cellStyle name="Normal 4 3 3_Orçamento Elétrico " xfId="1548"/>
    <cellStyle name="Normal 4 3 4" xfId="157"/>
    <cellStyle name="Normal 4 3 4 10" xfId="1794"/>
    <cellStyle name="Normal 4 3 4 10 2" xfId="4389"/>
    <cellStyle name="Normal 4 3 4 10 2 2" xfId="12073"/>
    <cellStyle name="Normal 4 3 4 10 3" xfId="6914"/>
    <cellStyle name="Normal 4 3 4 10 3 2" xfId="14598"/>
    <cellStyle name="Normal 4 3 4 10 4" xfId="9478"/>
    <cellStyle name="Normal 4 3 4 11" xfId="3108"/>
    <cellStyle name="Normal 4 3 4 11 2" xfId="10792"/>
    <cellStyle name="Normal 4 3 4 12" xfId="5634"/>
    <cellStyle name="Normal 4 3 4 12 2" xfId="13318"/>
    <cellStyle name="Normal 4 3 4 13" xfId="8198"/>
    <cellStyle name="Normal 4 3 4 2" xfId="246"/>
    <cellStyle name="Normal 4 3 4 2 2" xfId="974"/>
    <cellStyle name="Normal 4 3 4 2 2 2" xfId="2522"/>
    <cellStyle name="Normal 4 3 4 2 2 2 2" xfId="5117"/>
    <cellStyle name="Normal 4 3 4 2 2 2 2 2" xfId="12801"/>
    <cellStyle name="Normal 4 3 4 2 2 2 3" xfId="7642"/>
    <cellStyle name="Normal 4 3 4 2 2 2 3 2" xfId="15326"/>
    <cellStyle name="Normal 4 3 4 2 2 2 4" xfId="10206"/>
    <cellStyle name="Normal 4 3 4 2 2 3" xfId="3836"/>
    <cellStyle name="Normal 4 3 4 2 2 3 2" xfId="11520"/>
    <cellStyle name="Normal 4 3 4 2 2 4" xfId="6362"/>
    <cellStyle name="Normal 4 3 4 2 2 4 2" xfId="14046"/>
    <cellStyle name="Normal 4 3 4 2 2 5" xfId="8926"/>
    <cellStyle name="Normal 4 3 4 2 3" xfId="1882"/>
    <cellStyle name="Normal 4 3 4 2 3 2" xfId="4477"/>
    <cellStyle name="Normal 4 3 4 2 3 2 2" xfId="12161"/>
    <cellStyle name="Normal 4 3 4 2 3 3" xfId="7002"/>
    <cellStyle name="Normal 4 3 4 2 3 3 2" xfId="14686"/>
    <cellStyle name="Normal 4 3 4 2 3 4" xfId="9566"/>
    <cellStyle name="Normal 4 3 4 2 4" xfId="3196"/>
    <cellStyle name="Normal 4 3 4 2 4 2" xfId="10880"/>
    <cellStyle name="Normal 4 3 4 2 5" xfId="5722"/>
    <cellStyle name="Normal 4 3 4 2 5 2" xfId="13406"/>
    <cellStyle name="Normal 4 3 4 2 6" xfId="8286"/>
    <cellStyle name="Normal 4 3 4 2_Orçamento Elétrico " xfId="1565"/>
    <cellStyle name="Normal 4 3 4 3" xfId="318"/>
    <cellStyle name="Normal 4 3 4 3 2" xfId="1046"/>
    <cellStyle name="Normal 4 3 4 3 2 2" xfId="2594"/>
    <cellStyle name="Normal 4 3 4 3 2 2 2" xfId="5189"/>
    <cellStyle name="Normal 4 3 4 3 2 2 2 2" xfId="12873"/>
    <cellStyle name="Normal 4 3 4 3 2 2 3" xfId="7714"/>
    <cellStyle name="Normal 4 3 4 3 2 2 3 2" xfId="15398"/>
    <cellStyle name="Normal 4 3 4 3 2 2 4" xfId="10278"/>
    <cellStyle name="Normal 4 3 4 3 2 3" xfId="3908"/>
    <cellStyle name="Normal 4 3 4 3 2 3 2" xfId="11592"/>
    <cellStyle name="Normal 4 3 4 3 2 4" xfId="6434"/>
    <cellStyle name="Normal 4 3 4 3 2 4 2" xfId="14118"/>
    <cellStyle name="Normal 4 3 4 3 2 5" xfId="8998"/>
    <cellStyle name="Normal 4 3 4 3 3" xfId="1954"/>
    <cellStyle name="Normal 4 3 4 3 3 2" xfId="4549"/>
    <cellStyle name="Normal 4 3 4 3 3 2 2" xfId="12233"/>
    <cellStyle name="Normal 4 3 4 3 3 3" xfId="7074"/>
    <cellStyle name="Normal 4 3 4 3 3 3 2" xfId="14758"/>
    <cellStyle name="Normal 4 3 4 3 3 4" xfId="9638"/>
    <cellStyle name="Normal 4 3 4 3 4" xfId="3268"/>
    <cellStyle name="Normal 4 3 4 3 4 2" xfId="10952"/>
    <cellStyle name="Normal 4 3 4 3 5" xfId="5794"/>
    <cellStyle name="Normal 4 3 4 3 5 2" xfId="13478"/>
    <cellStyle name="Normal 4 3 4 3 6" xfId="8358"/>
    <cellStyle name="Normal 4 3 4 3_Orçamento Elétrico " xfId="1566"/>
    <cellStyle name="Normal 4 3 4 4" xfId="399"/>
    <cellStyle name="Normal 4 3 4 4 2" xfId="1127"/>
    <cellStyle name="Normal 4 3 4 4 2 2" xfId="2674"/>
    <cellStyle name="Normal 4 3 4 4 2 2 2" xfId="5269"/>
    <cellStyle name="Normal 4 3 4 4 2 2 2 2" xfId="12953"/>
    <cellStyle name="Normal 4 3 4 4 2 2 3" xfId="7794"/>
    <cellStyle name="Normal 4 3 4 4 2 2 3 2" xfId="15478"/>
    <cellStyle name="Normal 4 3 4 4 2 2 4" xfId="10358"/>
    <cellStyle name="Normal 4 3 4 4 2 3" xfId="3988"/>
    <cellStyle name="Normal 4 3 4 4 2 3 2" xfId="11672"/>
    <cellStyle name="Normal 4 3 4 4 2 4" xfId="6514"/>
    <cellStyle name="Normal 4 3 4 4 2 4 2" xfId="14198"/>
    <cellStyle name="Normal 4 3 4 4 2 5" xfId="9078"/>
    <cellStyle name="Normal 4 3 4 4 3" xfId="2034"/>
    <cellStyle name="Normal 4 3 4 4 3 2" xfId="4629"/>
    <cellStyle name="Normal 4 3 4 4 3 2 2" xfId="12313"/>
    <cellStyle name="Normal 4 3 4 4 3 3" xfId="7154"/>
    <cellStyle name="Normal 4 3 4 4 3 3 2" xfId="14838"/>
    <cellStyle name="Normal 4 3 4 4 3 4" xfId="9718"/>
    <cellStyle name="Normal 4 3 4 4 4" xfId="3348"/>
    <cellStyle name="Normal 4 3 4 4 4 2" xfId="11032"/>
    <cellStyle name="Normal 4 3 4 4 5" xfId="5874"/>
    <cellStyle name="Normal 4 3 4 4 5 2" xfId="13558"/>
    <cellStyle name="Normal 4 3 4 4 6" xfId="8438"/>
    <cellStyle name="Normal 4 3 4 4_Orçamento Elétrico " xfId="1567"/>
    <cellStyle name="Normal 4 3 4 5" xfId="529"/>
    <cellStyle name="Normal 4 3 4 5 2" xfId="1257"/>
    <cellStyle name="Normal 4 3 4 5 2 2" xfId="2804"/>
    <cellStyle name="Normal 4 3 4 5 2 2 2" xfId="5399"/>
    <cellStyle name="Normal 4 3 4 5 2 2 2 2" xfId="13083"/>
    <cellStyle name="Normal 4 3 4 5 2 2 3" xfId="7924"/>
    <cellStyle name="Normal 4 3 4 5 2 2 3 2" xfId="15608"/>
    <cellStyle name="Normal 4 3 4 5 2 2 4" xfId="10488"/>
    <cellStyle name="Normal 4 3 4 5 2 3" xfId="4118"/>
    <cellStyle name="Normal 4 3 4 5 2 3 2" xfId="11802"/>
    <cellStyle name="Normal 4 3 4 5 2 4" xfId="6644"/>
    <cellStyle name="Normal 4 3 4 5 2 4 2" xfId="14328"/>
    <cellStyle name="Normal 4 3 4 5 2 5" xfId="9208"/>
    <cellStyle name="Normal 4 3 4 5 3" xfId="2164"/>
    <cellStyle name="Normal 4 3 4 5 3 2" xfId="4759"/>
    <cellStyle name="Normal 4 3 4 5 3 2 2" xfId="12443"/>
    <cellStyle name="Normal 4 3 4 5 3 3" xfId="7284"/>
    <cellStyle name="Normal 4 3 4 5 3 3 2" xfId="14968"/>
    <cellStyle name="Normal 4 3 4 5 3 4" xfId="9848"/>
    <cellStyle name="Normal 4 3 4 5 4" xfId="3478"/>
    <cellStyle name="Normal 4 3 4 5 4 2" xfId="11162"/>
    <cellStyle name="Normal 4 3 4 5 5" xfId="6004"/>
    <cellStyle name="Normal 4 3 4 5 5 2" xfId="13688"/>
    <cellStyle name="Normal 4 3 4 5 6" xfId="8568"/>
    <cellStyle name="Normal 4 3 4 5_Orçamento Elétrico " xfId="1568"/>
    <cellStyle name="Normal 4 3 4 6" xfId="597"/>
    <cellStyle name="Normal 4 3 4 6 2" xfId="1325"/>
    <cellStyle name="Normal 4 3 4 6 2 2" xfId="2872"/>
    <cellStyle name="Normal 4 3 4 6 2 2 2" xfId="5467"/>
    <cellStyle name="Normal 4 3 4 6 2 2 2 2" xfId="13151"/>
    <cellStyle name="Normal 4 3 4 6 2 2 3" xfId="7992"/>
    <cellStyle name="Normal 4 3 4 6 2 2 3 2" xfId="15676"/>
    <cellStyle name="Normal 4 3 4 6 2 2 4" xfId="10556"/>
    <cellStyle name="Normal 4 3 4 6 2 3" xfId="4186"/>
    <cellStyle name="Normal 4 3 4 6 2 3 2" xfId="11870"/>
    <cellStyle name="Normal 4 3 4 6 2 4" xfId="6712"/>
    <cellStyle name="Normal 4 3 4 6 2 4 2" xfId="14396"/>
    <cellStyle name="Normal 4 3 4 6 2 5" xfId="9276"/>
    <cellStyle name="Normal 4 3 4 6 3" xfId="2232"/>
    <cellStyle name="Normal 4 3 4 6 3 2" xfId="4827"/>
    <cellStyle name="Normal 4 3 4 6 3 2 2" xfId="12511"/>
    <cellStyle name="Normal 4 3 4 6 3 3" xfId="7352"/>
    <cellStyle name="Normal 4 3 4 6 3 3 2" xfId="15036"/>
    <cellStyle name="Normal 4 3 4 6 3 4" xfId="9916"/>
    <cellStyle name="Normal 4 3 4 6 4" xfId="3546"/>
    <cellStyle name="Normal 4 3 4 6 4 2" xfId="11230"/>
    <cellStyle name="Normal 4 3 4 6 5" xfId="6072"/>
    <cellStyle name="Normal 4 3 4 6 5 2" xfId="13756"/>
    <cellStyle name="Normal 4 3 4 6 6" xfId="8636"/>
    <cellStyle name="Normal 4 3 4 6_Orçamento Elétrico " xfId="1569"/>
    <cellStyle name="Normal 4 3 4 7" xfId="673"/>
    <cellStyle name="Normal 4 3 4 7 2" xfId="1401"/>
    <cellStyle name="Normal 4 3 4 7 2 2" xfId="2948"/>
    <cellStyle name="Normal 4 3 4 7 2 2 2" xfId="5543"/>
    <cellStyle name="Normal 4 3 4 7 2 2 2 2" xfId="13227"/>
    <cellStyle name="Normal 4 3 4 7 2 2 3" xfId="8068"/>
    <cellStyle name="Normal 4 3 4 7 2 2 3 2" xfId="15752"/>
    <cellStyle name="Normal 4 3 4 7 2 2 4" xfId="10632"/>
    <cellStyle name="Normal 4 3 4 7 2 3" xfId="4262"/>
    <cellStyle name="Normal 4 3 4 7 2 3 2" xfId="11946"/>
    <cellStyle name="Normal 4 3 4 7 2 4" xfId="6788"/>
    <cellStyle name="Normal 4 3 4 7 2 4 2" xfId="14472"/>
    <cellStyle name="Normal 4 3 4 7 2 5" xfId="9352"/>
    <cellStyle name="Normal 4 3 4 7 3" xfId="2308"/>
    <cellStyle name="Normal 4 3 4 7 3 2" xfId="4903"/>
    <cellStyle name="Normal 4 3 4 7 3 2 2" xfId="12587"/>
    <cellStyle name="Normal 4 3 4 7 3 3" xfId="7428"/>
    <cellStyle name="Normal 4 3 4 7 3 3 2" xfId="15112"/>
    <cellStyle name="Normal 4 3 4 7 3 4" xfId="9992"/>
    <cellStyle name="Normal 4 3 4 7 4" xfId="3622"/>
    <cellStyle name="Normal 4 3 4 7 4 2" xfId="11306"/>
    <cellStyle name="Normal 4 3 4 7 5" xfId="6148"/>
    <cellStyle name="Normal 4 3 4 7 5 2" xfId="13832"/>
    <cellStyle name="Normal 4 3 4 7 6" xfId="8712"/>
    <cellStyle name="Normal 4 3 4 7_Orçamento Elétrico " xfId="1570"/>
    <cellStyle name="Normal 4 3 4 8" xfId="719"/>
    <cellStyle name="Normal 4 3 4 8 2" xfId="1447"/>
    <cellStyle name="Normal 4 3 4 8 2 2" xfId="2994"/>
    <cellStyle name="Normal 4 3 4 8 2 2 2" xfId="5589"/>
    <cellStyle name="Normal 4 3 4 8 2 2 2 2" xfId="13273"/>
    <cellStyle name="Normal 4 3 4 8 2 2 3" xfId="8114"/>
    <cellStyle name="Normal 4 3 4 8 2 2 3 2" xfId="15798"/>
    <cellStyle name="Normal 4 3 4 8 2 2 4" xfId="10678"/>
    <cellStyle name="Normal 4 3 4 8 2 3" xfId="4308"/>
    <cellStyle name="Normal 4 3 4 8 2 3 2" xfId="11992"/>
    <cellStyle name="Normal 4 3 4 8 2 4" xfId="6834"/>
    <cellStyle name="Normal 4 3 4 8 2 4 2" xfId="14518"/>
    <cellStyle name="Normal 4 3 4 8 2 5" xfId="9398"/>
    <cellStyle name="Normal 4 3 4 8 3" xfId="2354"/>
    <cellStyle name="Normal 4 3 4 8 3 2" xfId="4949"/>
    <cellStyle name="Normal 4 3 4 8 3 2 2" xfId="12633"/>
    <cellStyle name="Normal 4 3 4 8 3 3" xfId="7474"/>
    <cellStyle name="Normal 4 3 4 8 3 3 2" xfId="15158"/>
    <cellStyle name="Normal 4 3 4 8 3 4" xfId="10038"/>
    <cellStyle name="Normal 4 3 4 8 4" xfId="3668"/>
    <cellStyle name="Normal 4 3 4 8 4 2" xfId="11352"/>
    <cellStyle name="Normal 4 3 4 8 5" xfId="6194"/>
    <cellStyle name="Normal 4 3 4 8 5 2" xfId="13878"/>
    <cellStyle name="Normal 4 3 4 8 6" xfId="8758"/>
    <cellStyle name="Normal 4 3 4 8_Orçamento Elétrico " xfId="1571"/>
    <cellStyle name="Normal 4 3 4 9" xfId="885"/>
    <cellStyle name="Normal 4 3 4 9 2" xfId="2434"/>
    <cellStyle name="Normal 4 3 4 9 2 2" xfId="5029"/>
    <cellStyle name="Normal 4 3 4 9 2 2 2" xfId="12713"/>
    <cellStyle name="Normal 4 3 4 9 2 3" xfId="7554"/>
    <cellStyle name="Normal 4 3 4 9 2 3 2" xfId="15238"/>
    <cellStyle name="Normal 4 3 4 9 2 4" xfId="10118"/>
    <cellStyle name="Normal 4 3 4 9 3" xfId="3748"/>
    <cellStyle name="Normal 4 3 4 9 3 2" xfId="11432"/>
    <cellStyle name="Normal 4 3 4 9 4" xfId="6274"/>
    <cellStyle name="Normal 4 3 4 9 4 2" xfId="13958"/>
    <cellStyle name="Normal 4 3 4 9 5" xfId="8838"/>
    <cellStyle name="Normal 4 3 4_Orçamento Elétrico " xfId="1564"/>
    <cellStyle name="Normal 4 3 5" xfId="202"/>
    <cellStyle name="Normal 4 3 5 2" xfId="930"/>
    <cellStyle name="Normal 4 3 5 2 2" xfId="2478"/>
    <cellStyle name="Normal 4 3 5 2 2 2" xfId="5073"/>
    <cellStyle name="Normal 4 3 5 2 2 2 2" xfId="12757"/>
    <cellStyle name="Normal 4 3 5 2 2 3" xfId="7598"/>
    <cellStyle name="Normal 4 3 5 2 2 3 2" xfId="15282"/>
    <cellStyle name="Normal 4 3 5 2 2 4" xfId="10162"/>
    <cellStyle name="Normal 4 3 5 2 3" xfId="3792"/>
    <cellStyle name="Normal 4 3 5 2 3 2" xfId="11476"/>
    <cellStyle name="Normal 4 3 5 2 4" xfId="6318"/>
    <cellStyle name="Normal 4 3 5 2 4 2" xfId="14002"/>
    <cellStyle name="Normal 4 3 5 2 5" xfId="8882"/>
    <cellStyle name="Normal 4 3 5 3" xfId="1838"/>
    <cellStyle name="Normal 4 3 5 3 2" xfId="4433"/>
    <cellStyle name="Normal 4 3 5 3 2 2" xfId="12117"/>
    <cellStyle name="Normal 4 3 5 3 3" xfId="6958"/>
    <cellStyle name="Normal 4 3 5 3 3 2" xfId="14642"/>
    <cellStyle name="Normal 4 3 5 3 4" xfId="9522"/>
    <cellStyle name="Normal 4 3 5 4" xfId="3152"/>
    <cellStyle name="Normal 4 3 5 4 2" xfId="10836"/>
    <cellStyle name="Normal 4 3 5 5" xfId="5678"/>
    <cellStyle name="Normal 4 3 5 5 2" xfId="13362"/>
    <cellStyle name="Normal 4 3 5 6" xfId="8242"/>
    <cellStyle name="Normal 4 3 5_Orçamento Elétrico " xfId="1572"/>
    <cellStyle name="Normal 4 3 6" xfId="204"/>
    <cellStyle name="Normal 4 3 6 2" xfId="932"/>
    <cellStyle name="Normal 4 3 6 2 2" xfId="2480"/>
    <cellStyle name="Normal 4 3 6 2 2 2" xfId="5075"/>
    <cellStyle name="Normal 4 3 6 2 2 2 2" xfId="12759"/>
    <cellStyle name="Normal 4 3 6 2 2 3" xfId="7600"/>
    <cellStyle name="Normal 4 3 6 2 2 3 2" xfId="15284"/>
    <cellStyle name="Normal 4 3 6 2 2 4" xfId="10164"/>
    <cellStyle name="Normal 4 3 6 2 3" xfId="3794"/>
    <cellStyle name="Normal 4 3 6 2 3 2" xfId="11478"/>
    <cellStyle name="Normal 4 3 6 2 4" xfId="6320"/>
    <cellStyle name="Normal 4 3 6 2 4 2" xfId="14004"/>
    <cellStyle name="Normal 4 3 6 2 5" xfId="8884"/>
    <cellStyle name="Normal 4 3 6 3" xfId="1840"/>
    <cellStyle name="Normal 4 3 6 3 2" xfId="4435"/>
    <cellStyle name="Normal 4 3 6 3 2 2" xfId="12119"/>
    <cellStyle name="Normal 4 3 6 3 3" xfId="6960"/>
    <cellStyle name="Normal 4 3 6 3 3 2" xfId="14644"/>
    <cellStyle name="Normal 4 3 6 3 4" xfId="9524"/>
    <cellStyle name="Normal 4 3 6 4" xfId="3154"/>
    <cellStyle name="Normal 4 3 6 4 2" xfId="10838"/>
    <cellStyle name="Normal 4 3 6 5" xfId="5680"/>
    <cellStyle name="Normal 4 3 6 5 2" xfId="13364"/>
    <cellStyle name="Normal 4 3 6 6" xfId="8244"/>
    <cellStyle name="Normal 4 3 6_Orçamento Elétrico " xfId="1573"/>
    <cellStyle name="Normal 4 3 7" xfId="359"/>
    <cellStyle name="Normal 4 3 7 2" xfId="1087"/>
    <cellStyle name="Normal 4 3 7 2 2" xfId="2634"/>
    <cellStyle name="Normal 4 3 7 2 2 2" xfId="5229"/>
    <cellStyle name="Normal 4 3 7 2 2 2 2" xfId="12913"/>
    <cellStyle name="Normal 4 3 7 2 2 3" xfId="7754"/>
    <cellStyle name="Normal 4 3 7 2 2 3 2" xfId="15438"/>
    <cellStyle name="Normal 4 3 7 2 2 4" xfId="10318"/>
    <cellStyle name="Normal 4 3 7 2 3" xfId="3948"/>
    <cellStyle name="Normal 4 3 7 2 3 2" xfId="11632"/>
    <cellStyle name="Normal 4 3 7 2 4" xfId="6474"/>
    <cellStyle name="Normal 4 3 7 2 4 2" xfId="14158"/>
    <cellStyle name="Normal 4 3 7 2 5" xfId="9038"/>
    <cellStyle name="Normal 4 3 7 3" xfId="1994"/>
    <cellStyle name="Normal 4 3 7 3 2" xfId="4589"/>
    <cellStyle name="Normal 4 3 7 3 2 2" xfId="12273"/>
    <cellStyle name="Normal 4 3 7 3 3" xfId="7114"/>
    <cellStyle name="Normal 4 3 7 3 3 2" xfId="14798"/>
    <cellStyle name="Normal 4 3 7 3 4" xfId="9678"/>
    <cellStyle name="Normal 4 3 7 4" xfId="3308"/>
    <cellStyle name="Normal 4 3 7 4 2" xfId="10992"/>
    <cellStyle name="Normal 4 3 7 5" xfId="5834"/>
    <cellStyle name="Normal 4 3 7 5 2" xfId="13518"/>
    <cellStyle name="Normal 4 3 7 6" xfId="8398"/>
    <cellStyle name="Normal 4 3 7_Orçamento Elétrico " xfId="1574"/>
    <cellStyle name="Normal 4 3 8" xfId="461"/>
    <cellStyle name="Normal 4 3 8 2" xfId="1189"/>
    <cellStyle name="Normal 4 3 8 2 2" xfId="2736"/>
    <cellStyle name="Normal 4 3 8 2 2 2" xfId="5331"/>
    <cellStyle name="Normal 4 3 8 2 2 2 2" xfId="13015"/>
    <cellStyle name="Normal 4 3 8 2 2 3" xfId="7856"/>
    <cellStyle name="Normal 4 3 8 2 2 3 2" xfId="15540"/>
    <cellStyle name="Normal 4 3 8 2 2 4" xfId="10420"/>
    <cellStyle name="Normal 4 3 8 2 3" xfId="4050"/>
    <cellStyle name="Normal 4 3 8 2 3 2" xfId="11734"/>
    <cellStyle name="Normal 4 3 8 2 4" xfId="6576"/>
    <cellStyle name="Normal 4 3 8 2 4 2" xfId="14260"/>
    <cellStyle name="Normal 4 3 8 2 5" xfId="9140"/>
    <cellStyle name="Normal 4 3 8 3" xfId="2096"/>
    <cellStyle name="Normal 4 3 8 3 2" xfId="4691"/>
    <cellStyle name="Normal 4 3 8 3 2 2" xfId="12375"/>
    <cellStyle name="Normal 4 3 8 3 3" xfId="7216"/>
    <cellStyle name="Normal 4 3 8 3 3 2" xfId="14900"/>
    <cellStyle name="Normal 4 3 8 3 4" xfId="9780"/>
    <cellStyle name="Normal 4 3 8 4" xfId="3410"/>
    <cellStyle name="Normal 4 3 8 4 2" xfId="11094"/>
    <cellStyle name="Normal 4 3 8 5" xfId="5936"/>
    <cellStyle name="Normal 4 3 8 5 2" xfId="13620"/>
    <cellStyle name="Normal 4 3 8 6" xfId="8500"/>
    <cellStyle name="Normal 4 3 8_Orçamento Elétrico " xfId="1575"/>
    <cellStyle name="Normal 4 3 9" xfId="442"/>
    <cellStyle name="Normal 4 3 9 2" xfId="1170"/>
    <cellStyle name="Normal 4 3 9 2 2" xfId="2717"/>
    <cellStyle name="Normal 4 3 9 2 2 2" xfId="5312"/>
    <cellStyle name="Normal 4 3 9 2 2 2 2" xfId="12996"/>
    <cellStyle name="Normal 4 3 9 2 2 3" xfId="7837"/>
    <cellStyle name="Normal 4 3 9 2 2 3 2" xfId="15521"/>
    <cellStyle name="Normal 4 3 9 2 2 4" xfId="10401"/>
    <cellStyle name="Normal 4 3 9 2 3" xfId="4031"/>
    <cellStyle name="Normal 4 3 9 2 3 2" xfId="11715"/>
    <cellStyle name="Normal 4 3 9 2 4" xfId="6557"/>
    <cellStyle name="Normal 4 3 9 2 4 2" xfId="14241"/>
    <cellStyle name="Normal 4 3 9 2 5" xfId="9121"/>
    <cellStyle name="Normal 4 3 9 3" xfId="2077"/>
    <cellStyle name="Normal 4 3 9 3 2" xfId="4672"/>
    <cellStyle name="Normal 4 3 9 3 2 2" xfId="12356"/>
    <cellStyle name="Normal 4 3 9 3 3" xfId="7197"/>
    <cellStyle name="Normal 4 3 9 3 3 2" xfId="14881"/>
    <cellStyle name="Normal 4 3 9 3 4" xfId="9761"/>
    <cellStyle name="Normal 4 3 9 4" xfId="3391"/>
    <cellStyle name="Normal 4 3 9 4 2" xfId="11075"/>
    <cellStyle name="Normal 4 3 9 5" xfId="5917"/>
    <cellStyle name="Normal 4 3 9 5 2" xfId="13601"/>
    <cellStyle name="Normal 4 3 9 6" xfId="8481"/>
    <cellStyle name="Normal 4 3 9_Orçamento Elétrico " xfId="1576"/>
    <cellStyle name="Normal 4 3_Orçamento Elétrico " xfId="1529"/>
    <cellStyle name="Normal 4 4" xfId="48"/>
    <cellStyle name="Normal 4 4 10" xfId="449"/>
    <cellStyle name="Normal 4 4 10 2" xfId="1177"/>
    <cellStyle name="Normal 4 4 10 2 2" xfId="2724"/>
    <cellStyle name="Normal 4 4 10 2 2 2" xfId="5319"/>
    <cellStyle name="Normal 4 4 10 2 2 2 2" xfId="13003"/>
    <cellStyle name="Normal 4 4 10 2 2 3" xfId="7844"/>
    <cellStyle name="Normal 4 4 10 2 2 3 2" xfId="15528"/>
    <cellStyle name="Normal 4 4 10 2 2 4" xfId="10408"/>
    <cellStyle name="Normal 4 4 10 2 3" xfId="4038"/>
    <cellStyle name="Normal 4 4 10 2 3 2" xfId="11722"/>
    <cellStyle name="Normal 4 4 10 2 4" xfId="6564"/>
    <cellStyle name="Normal 4 4 10 2 4 2" xfId="14248"/>
    <cellStyle name="Normal 4 4 10 2 5" xfId="9128"/>
    <cellStyle name="Normal 4 4 10 3" xfId="2084"/>
    <cellStyle name="Normal 4 4 10 3 2" xfId="4679"/>
    <cellStyle name="Normal 4 4 10 3 2 2" xfId="12363"/>
    <cellStyle name="Normal 4 4 10 3 3" xfId="7204"/>
    <cellStyle name="Normal 4 4 10 3 3 2" xfId="14888"/>
    <cellStyle name="Normal 4 4 10 3 4" xfId="9768"/>
    <cellStyle name="Normal 4 4 10 4" xfId="3398"/>
    <cellStyle name="Normal 4 4 10 4 2" xfId="11082"/>
    <cellStyle name="Normal 4 4 10 5" xfId="5924"/>
    <cellStyle name="Normal 4 4 10 5 2" xfId="13608"/>
    <cellStyle name="Normal 4 4 10 6" xfId="8488"/>
    <cellStyle name="Normal 4 4 10_Orçamento Elétrico " xfId="1578"/>
    <cellStyle name="Normal 4 4 11" xfId="657"/>
    <cellStyle name="Normal 4 4 11 2" xfId="1385"/>
    <cellStyle name="Normal 4 4 11 2 2" xfId="2932"/>
    <cellStyle name="Normal 4 4 11 2 2 2" xfId="5527"/>
    <cellStyle name="Normal 4 4 11 2 2 2 2" xfId="13211"/>
    <cellStyle name="Normal 4 4 11 2 2 3" xfId="8052"/>
    <cellStyle name="Normal 4 4 11 2 2 3 2" xfId="15736"/>
    <cellStyle name="Normal 4 4 11 2 2 4" xfId="10616"/>
    <cellStyle name="Normal 4 4 11 2 3" xfId="4246"/>
    <cellStyle name="Normal 4 4 11 2 3 2" xfId="11930"/>
    <cellStyle name="Normal 4 4 11 2 4" xfId="6772"/>
    <cellStyle name="Normal 4 4 11 2 4 2" xfId="14456"/>
    <cellStyle name="Normal 4 4 11 2 5" xfId="9336"/>
    <cellStyle name="Normal 4 4 11 3" xfId="2292"/>
    <cellStyle name="Normal 4 4 11 3 2" xfId="4887"/>
    <cellStyle name="Normal 4 4 11 3 2 2" xfId="12571"/>
    <cellStyle name="Normal 4 4 11 3 3" xfId="7412"/>
    <cellStyle name="Normal 4 4 11 3 3 2" xfId="15096"/>
    <cellStyle name="Normal 4 4 11 3 4" xfId="9976"/>
    <cellStyle name="Normal 4 4 11 4" xfId="3606"/>
    <cellStyle name="Normal 4 4 11 4 2" xfId="11290"/>
    <cellStyle name="Normal 4 4 11 5" xfId="6132"/>
    <cellStyle name="Normal 4 4 11 5 2" xfId="13816"/>
    <cellStyle name="Normal 4 4 11 6" xfId="8696"/>
    <cellStyle name="Normal 4 4 11_Orçamento Elétrico " xfId="1579"/>
    <cellStyle name="Normal 4 4 12" xfId="803"/>
    <cellStyle name="Normal 4 4 12 2" xfId="2396"/>
    <cellStyle name="Normal 4 4 12 2 2" xfId="4991"/>
    <cellStyle name="Normal 4 4 12 2 2 2" xfId="12675"/>
    <cellStyle name="Normal 4 4 12 2 3" xfId="7516"/>
    <cellStyle name="Normal 4 4 12 2 3 2" xfId="15200"/>
    <cellStyle name="Normal 4 4 12 2 4" xfId="10080"/>
    <cellStyle name="Normal 4 4 12 3" xfId="3710"/>
    <cellStyle name="Normal 4 4 12 3 2" xfId="11394"/>
    <cellStyle name="Normal 4 4 12 4" xfId="6236"/>
    <cellStyle name="Normal 4 4 12 4 2" xfId="13920"/>
    <cellStyle name="Normal 4 4 12 5" xfId="8800"/>
    <cellStyle name="Normal 4 4 13" xfId="1756"/>
    <cellStyle name="Normal 4 4 13 2" xfId="4351"/>
    <cellStyle name="Normal 4 4 13 2 2" xfId="12035"/>
    <cellStyle name="Normal 4 4 13 3" xfId="6876"/>
    <cellStyle name="Normal 4 4 13 3 2" xfId="14560"/>
    <cellStyle name="Normal 4 4 13 4" xfId="9440"/>
    <cellStyle name="Normal 4 4 14" xfId="3059"/>
    <cellStyle name="Normal 4 4 14 2" xfId="10743"/>
    <cellStyle name="Normal 4 4 15" xfId="3057"/>
    <cellStyle name="Normal 4 4 15 2" xfId="10741"/>
    <cellStyle name="Normal 4 4 16" xfId="81"/>
    <cellStyle name="Normal 4 4 17" xfId="8160"/>
    <cellStyle name="Normal 4 4 2" xfId="63"/>
    <cellStyle name="Normal 4 4 2 10" xfId="821"/>
    <cellStyle name="Normal 4 4 2 10 2" xfId="2408"/>
    <cellStyle name="Normal 4 4 2 10 2 2" xfId="5003"/>
    <cellStyle name="Normal 4 4 2 10 2 2 2" xfId="12687"/>
    <cellStyle name="Normal 4 4 2 10 2 3" xfId="7528"/>
    <cellStyle name="Normal 4 4 2 10 2 3 2" xfId="15212"/>
    <cellStyle name="Normal 4 4 2 10 2 4" xfId="10092"/>
    <cellStyle name="Normal 4 4 2 10 3" xfId="3722"/>
    <cellStyle name="Normal 4 4 2 10 3 2" xfId="11406"/>
    <cellStyle name="Normal 4 4 2 10 4" xfId="6248"/>
    <cellStyle name="Normal 4 4 2 10 4 2" xfId="13932"/>
    <cellStyle name="Normal 4 4 2 10 5" xfId="8812"/>
    <cellStyle name="Normal 4 4 2 11" xfId="1768"/>
    <cellStyle name="Normal 4 4 2 11 2" xfId="4363"/>
    <cellStyle name="Normal 4 4 2 11 2 2" xfId="12047"/>
    <cellStyle name="Normal 4 4 2 11 3" xfId="6888"/>
    <cellStyle name="Normal 4 4 2 11 3 2" xfId="14572"/>
    <cellStyle name="Normal 4 4 2 11 4" xfId="9452"/>
    <cellStyle name="Normal 4 4 2 12" xfId="3072"/>
    <cellStyle name="Normal 4 4 2 12 2" xfId="10756"/>
    <cellStyle name="Normal 4 4 2 13" xfId="3042"/>
    <cellStyle name="Normal 4 4 2 13 2" xfId="10726"/>
    <cellStyle name="Normal 4 4 2 14" xfId="93"/>
    <cellStyle name="Normal 4 4 2 15" xfId="8172"/>
    <cellStyle name="Normal 4 4 2 2" xfId="171"/>
    <cellStyle name="Normal 4 4 2 2 10" xfId="1808"/>
    <cellStyle name="Normal 4 4 2 2 10 2" xfId="4403"/>
    <cellStyle name="Normal 4 4 2 2 10 2 2" xfId="12087"/>
    <cellStyle name="Normal 4 4 2 2 10 3" xfId="6928"/>
    <cellStyle name="Normal 4 4 2 2 10 3 2" xfId="14612"/>
    <cellStyle name="Normal 4 4 2 2 10 4" xfId="9492"/>
    <cellStyle name="Normal 4 4 2 2 11" xfId="3122"/>
    <cellStyle name="Normal 4 4 2 2 11 2" xfId="10806"/>
    <cellStyle name="Normal 4 4 2 2 12" xfId="5648"/>
    <cellStyle name="Normal 4 4 2 2 12 2" xfId="13332"/>
    <cellStyle name="Normal 4 4 2 2 13" xfId="8212"/>
    <cellStyle name="Normal 4 4 2 2 2" xfId="260"/>
    <cellStyle name="Normal 4 4 2 2 2 2" xfId="988"/>
    <cellStyle name="Normal 4 4 2 2 2 2 2" xfId="2536"/>
    <cellStyle name="Normal 4 4 2 2 2 2 2 2" xfId="5131"/>
    <cellStyle name="Normal 4 4 2 2 2 2 2 2 2" xfId="12815"/>
    <cellStyle name="Normal 4 4 2 2 2 2 2 3" xfId="7656"/>
    <cellStyle name="Normal 4 4 2 2 2 2 2 3 2" xfId="15340"/>
    <cellStyle name="Normal 4 4 2 2 2 2 2 4" xfId="10220"/>
    <cellStyle name="Normal 4 4 2 2 2 2 3" xfId="3850"/>
    <cellStyle name="Normal 4 4 2 2 2 2 3 2" xfId="11534"/>
    <cellStyle name="Normal 4 4 2 2 2 2 4" xfId="6376"/>
    <cellStyle name="Normal 4 4 2 2 2 2 4 2" xfId="14060"/>
    <cellStyle name="Normal 4 4 2 2 2 2 5" xfId="8940"/>
    <cellStyle name="Normal 4 4 2 2 2 3" xfId="1896"/>
    <cellStyle name="Normal 4 4 2 2 2 3 2" xfId="4491"/>
    <cellStyle name="Normal 4 4 2 2 2 3 2 2" xfId="12175"/>
    <cellStyle name="Normal 4 4 2 2 2 3 3" xfId="7016"/>
    <cellStyle name="Normal 4 4 2 2 2 3 3 2" xfId="14700"/>
    <cellStyle name="Normal 4 4 2 2 2 3 4" xfId="9580"/>
    <cellStyle name="Normal 4 4 2 2 2 4" xfId="3210"/>
    <cellStyle name="Normal 4 4 2 2 2 4 2" xfId="10894"/>
    <cellStyle name="Normal 4 4 2 2 2 5" xfId="5736"/>
    <cellStyle name="Normal 4 4 2 2 2 5 2" xfId="13420"/>
    <cellStyle name="Normal 4 4 2 2 2 6" xfId="8300"/>
    <cellStyle name="Normal 4 4 2 2 2_Orçamento Elétrico " xfId="1582"/>
    <cellStyle name="Normal 4 4 2 2 3" xfId="332"/>
    <cellStyle name="Normal 4 4 2 2 3 2" xfId="1060"/>
    <cellStyle name="Normal 4 4 2 2 3 2 2" xfId="2608"/>
    <cellStyle name="Normal 4 4 2 2 3 2 2 2" xfId="5203"/>
    <cellStyle name="Normal 4 4 2 2 3 2 2 2 2" xfId="12887"/>
    <cellStyle name="Normal 4 4 2 2 3 2 2 3" xfId="7728"/>
    <cellStyle name="Normal 4 4 2 2 3 2 2 3 2" xfId="15412"/>
    <cellStyle name="Normal 4 4 2 2 3 2 2 4" xfId="10292"/>
    <cellStyle name="Normal 4 4 2 2 3 2 3" xfId="3922"/>
    <cellStyle name="Normal 4 4 2 2 3 2 3 2" xfId="11606"/>
    <cellStyle name="Normal 4 4 2 2 3 2 4" xfId="6448"/>
    <cellStyle name="Normal 4 4 2 2 3 2 4 2" xfId="14132"/>
    <cellStyle name="Normal 4 4 2 2 3 2 5" xfId="9012"/>
    <cellStyle name="Normal 4 4 2 2 3 3" xfId="1968"/>
    <cellStyle name="Normal 4 4 2 2 3 3 2" xfId="4563"/>
    <cellStyle name="Normal 4 4 2 2 3 3 2 2" xfId="12247"/>
    <cellStyle name="Normal 4 4 2 2 3 3 3" xfId="7088"/>
    <cellStyle name="Normal 4 4 2 2 3 3 3 2" xfId="14772"/>
    <cellStyle name="Normal 4 4 2 2 3 3 4" xfId="9652"/>
    <cellStyle name="Normal 4 4 2 2 3 4" xfId="3282"/>
    <cellStyle name="Normal 4 4 2 2 3 4 2" xfId="10966"/>
    <cellStyle name="Normal 4 4 2 2 3 5" xfId="5808"/>
    <cellStyle name="Normal 4 4 2 2 3 5 2" xfId="13492"/>
    <cellStyle name="Normal 4 4 2 2 3 6" xfId="8372"/>
    <cellStyle name="Normal 4 4 2 2 3_Orçamento Elétrico " xfId="1583"/>
    <cellStyle name="Normal 4 4 2 2 4" xfId="413"/>
    <cellStyle name="Normal 4 4 2 2 4 2" xfId="1141"/>
    <cellStyle name="Normal 4 4 2 2 4 2 2" xfId="2688"/>
    <cellStyle name="Normal 4 4 2 2 4 2 2 2" xfId="5283"/>
    <cellStyle name="Normal 4 4 2 2 4 2 2 2 2" xfId="12967"/>
    <cellStyle name="Normal 4 4 2 2 4 2 2 3" xfId="7808"/>
    <cellStyle name="Normal 4 4 2 2 4 2 2 3 2" xfId="15492"/>
    <cellStyle name="Normal 4 4 2 2 4 2 2 4" xfId="10372"/>
    <cellStyle name="Normal 4 4 2 2 4 2 3" xfId="4002"/>
    <cellStyle name="Normal 4 4 2 2 4 2 3 2" xfId="11686"/>
    <cellStyle name="Normal 4 4 2 2 4 2 4" xfId="6528"/>
    <cellStyle name="Normal 4 4 2 2 4 2 4 2" xfId="14212"/>
    <cellStyle name="Normal 4 4 2 2 4 2 5" xfId="9092"/>
    <cellStyle name="Normal 4 4 2 2 4 3" xfId="2048"/>
    <cellStyle name="Normal 4 4 2 2 4 3 2" xfId="4643"/>
    <cellStyle name="Normal 4 4 2 2 4 3 2 2" xfId="12327"/>
    <cellStyle name="Normal 4 4 2 2 4 3 3" xfId="7168"/>
    <cellStyle name="Normal 4 4 2 2 4 3 3 2" xfId="14852"/>
    <cellStyle name="Normal 4 4 2 2 4 3 4" xfId="9732"/>
    <cellStyle name="Normal 4 4 2 2 4 4" xfId="3362"/>
    <cellStyle name="Normal 4 4 2 2 4 4 2" xfId="11046"/>
    <cellStyle name="Normal 4 4 2 2 4 5" xfId="5888"/>
    <cellStyle name="Normal 4 4 2 2 4 5 2" xfId="13572"/>
    <cellStyle name="Normal 4 4 2 2 4 6" xfId="8452"/>
    <cellStyle name="Normal 4 4 2 2 4_Orçamento Elétrico " xfId="1584"/>
    <cellStyle name="Normal 4 4 2 2 5" xfId="543"/>
    <cellStyle name="Normal 4 4 2 2 5 2" xfId="1271"/>
    <cellStyle name="Normal 4 4 2 2 5 2 2" xfId="2818"/>
    <cellStyle name="Normal 4 4 2 2 5 2 2 2" xfId="5413"/>
    <cellStyle name="Normal 4 4 2 2 5 2 2 2 2" xfId="13097"/>
    <cellStyle name="Normal 4 4 2 2 5 2 2 3" xfId="7938"/>
    <cellStyle name="Normal 4 4 2 2 5 2 2 3 2" xfId="15622"/>
    <cellStyle name="Normal 4 4 2 2 5 2 2 4" xfId="10502"/>
    <cellStyle name="Normal 4 4 2 2 5 2 3" xfId="4132"/>
    <cellStyle name="Normal 4 4 2 2 5 2 3 2" xfId="11816"/>
    <cellStyle name="Normal 4 4 2 2 5 2 4" xfId="6658"/>
    <cellStyle name="Normal 4 4 2 2 5 2 4 2" xfId="14342"/>
    <cellStyle name="Normal 4 4 2 2 5 2 5" xfId="9222"/>
    <cellStyle name="Normal 4 4 2 2 5 3" xfId="2178"/>
    <cellStyle name="Normal 4 4 2 2 5 3 2" xfId="4773"/>
    <cellStyle name="Normal 4 4 2 2 5 3 2 2" xfId="12457"/>
    <cellStyle name="Normal 4 4 2 2 5 3 3" xfId="7298"/>
    <cellStyle name="Normal 4 4 2 2 5 3 3 2" xfId="14982"/>
    <cellStyle name="Normal 4 4 2 2 5 3 4" xfId="9862"/>
    <cellStyle name="Normal 4 4 2 2 5 4" xfId="3492"/>
    <cellStyle name="Normal 4 4 2 2 5 4 2" xfId="11176"/>
    <cellStyle name="Normal 4 4 2 2 5 5" xfId="6018"/>
    <cellStyle name="Normal 4 4 2 2 5 5 2" xfId="13702"/>
    <cellStyle name="Normal 4 4 2 2 5 6" xfId="8582"/>
    <cellStyle name="Normal 4 4 2 2 5_Orçamento Elétrico " xfId="1585"/>
    <cellStyle name="Normal 4 4 2 2 6" xfId="611"/>
    <cellStyle name="Normal 4 4 2 2 6 2" xfId="1339"/>
    <cellStyle name="Normal 4 4 2 2 6 2 2" xfId="2886"/>
    <cellStyle name="Normal 4 4 2 2 6 2 2 2" xfId="5481"/>
    <cellStyle name="Normal 4 4 2 2 6 2 2 2 2" xfId="13165"/>
    <cellStyle name="Normal 4 4 2 2 6 2 2 3" xfId="8006"/>
    <cellStyle name="Normal 4 4 2 2 6 2 2 3 2" xfId="15690"/>
    <cellStyle name="Normal 4 4 2 2 6 2 2 4" xfId="10570"/>
    <cellStyle name="Normal 4 4 2 2 6 2 3" xfId="4200"/>
    <cellStyle name="Normal 4 4 2 2 6 2 3 2" xfId="11884"/>
    <cellStyle name="Normal 4 4 2 2 6 2 4" xfId="6726"/>
    <cellStyle name="Normal 4 4 2 2 6 2 4 2" xfId="14410"/>
    <cellStyle name="Normal 4 4 2 2 6 2 5" xfId="9290"/>
    <cellStyle name="Normal 4 4 2 2 6 3" xfId="2246"/>
    <cellStyle name="Normal 4 4 2 2 6 3 2" xfId="4841"/>
    <cellStyle name="Normal 4 4 2 2 6 3 2 2" xfId="12525"/>
    <cellStyle name="Normal 4 4 2 2 6 3 3" xfId="7366"/>
    <cellStyle name="Normal 4 4 2 2 6 3 3 2" xfId="15050"/>
    <cellStyle name="Normal 4 4 2 2 6 3 4" xfId="9930"/>
    <cellStyle name="Normal 4 4 2 2 6 4" xfId="3560"/>
    <cellStyle name="Normal 4 4 2 2 6 4 2" xfId="11244"/>
    <cellStyle name="Normal 4 4 2 2 6 5" xfId="6086"/>
    <cellStyle name="Normal 4 4 2 2 6 5 2" xfId="13770"/>
    <cellStyle name="Normal 4 4 2 2 6 6" xfId="8650"/>
    <cellStyle name="Normal 4 4 2 2 6_Orçamento Elétrico " xfId="1586"/>
    <cellStyle name="Normal 4 4 2 2 7" xfId="687"/>
    <cellStyle name="Normal 4 4 2 2 7 2" xfId="1415"/>
    <cellStyle name="Normal 4 4 2 2 7 2 2" xfId="2962"/>
    <cellStyle name="Normal 4 4 2 2 7 2 2 2" xfId="5557"/>
    <cellStyle name="Normal 4 4 2 2 7 2 2 2 2" xfId="13241"/>
    <cellStyle name="Normal 4 4 2 2 7 2 2 3" xfId="8082"/>
    <cellStyle name="Normal 4 4 2 2 7 2 2 3 2" xfId="15766"/>
    <cellStyle name="Normal 4 4 2 2 7 2 2 4" xfId="10646"/>
    <cellStyle name="Normal 4 4 2 2 7 2 3" xfId="4276"/>
    <cellStyle name="Normal 4 4 2 2 7 2 3 2" xfId="11960"/>
    <cellStyle name="Normal 4 4 2 2 7 2 4" xfId="6802"/>
    <cellStyle name="Normal 4 4 2 2 7 2 4 2" xfId="14486"/>
    <cellStyle name="Normal 4 4 2 2 7 2 5" xfId="9366"/>
    <cellStyle name="Normal 4 4 2 2 7 3" xfId="2322"/>
    <cellStyle name="Normal 4 4 2 2 7 3 2" xfId="4917"/>
    <cellStyle name="Normal 4 4 2 2 7 3 2 2" xfId="12601"/>
    <cellStyle name="Normal 4 4 2 2 7 3 3" xfId="7442"/>
    <cellStyle name="Normal 4 4 2 2 7 3 3 2" xfId="15126"/>
    <cellStyle name="Normal 4 4 2 2 7 3 4" xfId="10006"/>
    <cellStyle name="Normal 4 4 2 2 7 4" xfId="3636"/>
    <cellStyle name="Normal 4 4 2 2 7 4 2" xfId="11320"/>
    <cellStyle name="Normal 4 4 2 2 7 5" xfId="6162"/>
    <cellStyle name="Normal 4 4 2 2 7 5 2" xfId="13846"/>
    <cellStyle name="Normal 4 4 2 2 7 6" xfId="8726"/>
    <cellStyle name="Normal 4 4 2 2 7_Orçamento Elétrico " xfId="1587"/>
    <cellStyle name="Normal 4 4 2 2 8" xfId="733"/>
    <cellStyle name="Normal 4 4 2 2 8 2" xfId="1461"/>
    <cellStyle name="Normal 4 4 2 2 8 2 2" xfId="3008"/>
    <cellStyle name="Normal 4 4 2 2 8 2 2 2" xfId="5603"/>
    <cellStyle name="Normal 4 4 2 2 8 2 2 2 2" xfId="13287"/>
    <cellStyle name="Normal 4 4 2 2 8 2 2 3" xfId="8128"/>
    <cellStyle name="Normal 4 4 2 2 8 2 2 3 2" xfId="15812"/>
    <cellStyle name="Normal 4 4 2 2 8 2 2 4" xfId="10692"/>
    <cellStyle name="Normal 4 4 2 2 8 2 3" xfId="4322"/>
    <cellStyle name="Normal 4 4 2 2 8 2 3 2" xfId="12006"/>
    <cellStyle name="Normal 4 4 2 2 8 2 4" xfId="6848"/>
    <cellStyle name="Normal 4 4 2 2 8 2 4 2" xfId="14532"/>
    <cellStyle name="Normal 4 4 2 2 8 2 5" xfId="9412"/>
    <cellStyle name="Normal 4 4 2 2 8 3" xfId="2368"/>
    <cellStyle name="Normal 4 4 2 2 8 3 2" xfId="4963"/>
    <cellStyle name="Normal 4 4 2 2 8 3 2 2" xfId="12647"/>
    <cellStyle name="Normal 4 4 2 2 8 3 3" xfId="7488"/>
    <cellStyle name="Normal 4 4 2 2 8 3 3 2" xfId="15172"/>
    <cellStyle name="Normal 4 4 2 2 8 3 4" xfId="10052"/>
    <cellStyle name="Normal 4 4 2 2 8 4" xfId="3682"/>
    <cellStyle name="Normal 4 4 2 2 8 4 2" xfId="11366"/>
    <cellStyle name="Normal 4 4 2 2 8 5" xfId="6208"/>
    <cellStyle name="Normal 4 4 2 2 8 5 2" xfId="13892"/>
    <cellStyle name="Normal 4 4 2 2 8 6" xfId="8772"/>
    <cellStyle name="Normal 4 4 2 2 8_Orçamento Elétrico " xfId="1588"/>
    <cellStyle name="Normal 4 4 2 2 9" xfId="899"/>
    <cellStyle name="Normal 4 4 2 2 9 2" xfId="2448"/>
    <cellStyle name="Normal 4 4 2 2 9 2 2" xfId="5043"/>
    <cellStyle name="Normal 4 4 2 2 9 2 2 2" xfId="12727"/>
    <cellStyle name="Normal 4 4 2 2 9 2 3" xfId="7568"/>
    <cellStyle name="Normal 4 4 2 2 9 2 3 2" xfId="15252"/>
    <cellStyle name="Normal 4 4 2 2 9 2 4" xfId="10132"/>
    <cellStyle name="Normal 4 4 2 2 9 3" xfId="3762"/>
    <cellStyle name="Normal 4 4 2 2 9 3 2" xfId="11446"/>
    <cellStyle name="Normal 4 4 2 2 9 4" xfId="6288"/>
    <cellStyle name="Normal 4 4 2 2 9 4 2" xfId="13972"/>
    <cellStyle name="Normal 4 4 2 2 9 5" xfId="8852"/>
    <cellStyle name="Normal 4 4 2 2_Orçamento Elétrico " xfId="1581"/>
    <cellStyle name="Normal 4 4 2 3" xfId="217"/>
    <cellStyle name="Normal 4 4 2 3 2" xfId="945"/>
    <cellStyle name="Normal 4 4 2 3 2 2" xfId="2493"/>
    <cellStyle name="Normal 4 4 2 3 2 2 2" xfId="5088"/>
    <cellStyle name="Normal 4 4 2 3 2 2 2 2" xfId="12772"/>
    <cellStyle name="Normal 4 4 2 3 2 2 3" xfId="7613"/>
    <cellStyle name="Normal 4 4 2 3 2 2 3 2" xfId="15297"/>
    <cellStyle name="Normal 4 4 2 3 2 2 4" xfId="10177"/>
    <cellStyle name="Normal 4 4 2 3 2 3" xfId="3807"/>
    <cellStyle name="Normal 4 4 2 3 2 3 2" xfId="11491"/>
    <cellStyle name="Normal 4 4 2 3 2 4" xfId="6333"/>
    <cellStyle name="Normal 4 4 2 3 2 4 2" xfId="14017"/>
    <cellStyle name="Normal 4 4 2 3 2 5" xfId="8897"/>
    <cellStyle name="Normal 4 4 2 3 3" xfId="1853"/>
    <cellStyle name="Normal 4 4 2 3 3 2" xfId="4448"/>
    <cellStyle name="Normal 4 4 2 3 3 2 2" xfId="12132"/>
    <cellStyle name="Normal 4 4 2 3 3 3" xfId="6973"/>
    <cellStyle name="Normal 4 4 2 3 3 3 2" xfId="14657"/>
    <cellStyle name="Normal 4 4 2 3 3 4" xfId="9537"/>
    <cellStyle name="Normal 4 4 2 3 4" xfId="3167"/>
    <cellStyle name="Normal 4 4 2 3 4 2" xfId="10851"/>
    <cellStyle name="Normal 4 4 2 3 5" xfId="5693"/>
    <cellStyle name="Normal 4 4 2 3 5 2" xfId="13377"/>
    <cellStyle name="Normal 4 4 2 3 6" xfId="8257"/>
    <cellStyle name="Normal 4 4 2 3_Orçamento Elétrico " xfId="1589"/>
    <cellStyle name="Normal 4 4 2 4" xfId="292"/>
    <cellStyle name="Normal 4 4 2 4 2" xfId="1020"/>
    <cellStyle name="Normal 4 4 2 4 2 2" xfId="2568"/>
    <cellStyle name="Normal 4 4 2 4 2 2 2" xfId="5163"/>
    <cellStyle name="Normal 4 4 2 4 2 2 2 2" xfId="12847"/>
    <cellStyle name="Normal 4 4 2 4 2 2 3" xfId="7688"/>
    <cellStyle name="Normal 4 4 2 4 2 2 3 2" xfId="15372"/>
    <cellStyle name="Normal 4 4 2 4 2 2 4" xfId="10252"/>
    <cellStyle name="Normal 4 4 2 4 2 3" xfId="3882"/>
    <cellStyle name="Normal 4 4 2 4 2 3 2" xfId="11566"/>
    <cellStyle name="Normal 4 4 2 4 2 4" xfId="6408"/>
    <cellStyle name="Normal 4 4 2 4 2 4 2" xfId="14092"/>
    <cellStyle name="Normal 4 4 2 4 2 5" xfId="8972"/>
    <cellStyle name="Normal 4 4 2 4 3" xfId="1928"/>
    <cellStyle name="Normal 4 4 2 4 3 2" xfId="4523"/>
    <cellStyle name="Normal 4 4 2 4 3 2 2" xfId="12207"/>
    <cellStyle name="Normal 4 4 2 4 3 3" xfId="7048"/>
    <cellStyle name="Normal 4 4 2 4 3 3 2" xfId="14732"/>
    <cellStyle name="Normal 4 4 2 4 3 4" xfId="9612"/>
    <cellStyle name="Normal 4 4 2 4 4" xfId="3242"/>
    <cellStyle name="Normal 4 4 2 4 4 2" xfId="10926"/>
    <cellStyle name="Normal 4 4 2 4 5" xfId="5768"/>
    <cellStyle name="Normal 4 4 2 4 5 2" xfId="13452"/>
    <cellStyle name="Normal 4 4 2 4 6" xfId="8332"/>
    <cellStyle name="Normal 4 4 2 4_Orçamento Elétrico " xfId="1590"/>
    <cellStyle name="Normal 4 4 2 5" xfId="373"/>
    <cellStyle name="Normal 4 4 2 5 2" xfId="1101"/>
    <cellStyle name="Normal 4 4 2 5 2 2" xfId="2648"/>
    <cellStyle name="Normal 4 4 2 5 2 2 2" xfId="5243"/>
    <cellStyle name="Normal 4 4 2 5 2 2 2 2" xfId="12927"/>
    <cellStyle name="Normal 4 4 2 5 2 2 3" xfId="7768"/>
    <cellStyle name="Normal 4 4 2 5 2 2 3 2" xfId="15452"/>
    <cellStyle name="Normal 4 4 2 5 2 2 4" xfId="10332"/>
    <cellStyle name="Normal 4 4 2 5 2 3" xfId="3962"/>
    <cellStyle name="Normal 4 4 2 5 2 3 2" xfId="11646"/>
    <cellStyle name="Normal 4 4 2 5 2 4" xfId="6488"/>
    <cellStyle name="Normal 4 4 2 5 2 4 2" xfId="14172"/>
    <cellStyle name="Normal 4 4 2 5 2 5" xfId="9052"/>
    <cellStyle name="Normal 4 4 2 5 3" xfId="2008"/>
    <cellStyle name="Normal 4 4 2 5 3 2" xfId="4603"/>
    <cellStyle name="Normal 4 4 2 5 3 2 2" xfId="12287"/>
    <cellStyle name="Normal 4 4 2 5 3 3" xfId="7128"/>
    <cellStyle name="Normal 4 4 2 5 3 3 2" xfId="14812"/>
    <cellStyle name="Normal 4 4 2 5 3 4" xfId="9692"/>
    <cellStyle name="Normal 4 4 2 5 4" xfId="3322"/>
    <cellStyle name="Normal 4 4 2 5 4 2" xfId="11006"/>
    <cellStyle name="Normal 4 4 2 5 5" xfId="5848"/>
    <cellStyle name="Normal 4 4 2 5 5 2" xfId="13532"/>
    <cellStyle name="Normal 4 4 2 5 6" xfId="8412"/>
    <cellStyle name="Normal 4 4 2 5_Orçamento Elétrico " xfId="1591"/>
    <cellStyle name="Normal 4 4 2 6" xfId="482"/>
    <cellStyle name="Normal 4 4 2 6 2" xfId="1210"/>
    <cellStyle name="Normal 4 4 2 6 2 2" xfId="2757"/>
    <cellStyle name="Normal 4 4 2 6 2 2 2" xfId="5352"/>
    <cellStyle name="Normal 4 4 2 6 2 2 2 2" xfId="13036"/>
    <cellStyle name="Normal 4 4 2 6 2 2 3" xfId="7877"/>
    <cellStyle name="Normal 4 4 2 6 2 2 3 2" xfId="15561"/>
    <cellStyle name="Normal 4 4 2 6 2 2 4" xfId="10441"/>
    <cellStyle name="Normal 4 4 2 6 2 3" xfId="4071"/>
    <cellStyle name="Normal 4 4 2 6 2 3 2" xfId="11755"/>
    <cellStyle name="Normal 4 4 2 6 2 4" xfId="6597"/>
    <cellStyle name="Normal 4 4 2 6 2 4 2" xfId="14281"/>
    <cellStyle name="Normal 4 4 2 6 2 5" xfId="9161"/>
    <cellStyle name="Normal 4 4 2 6 3" xfId="2117"/>
    <cellStyle name="Normal 4 4 2 6 3 2" xfId="4712"/>
    <cellStyle name="Normal 4 4 2 6 3 2 2" xfId="12396"/>
    <cellStyle name="Normal 4 4 2 6 3 3" xfId="7237"/>
    <cellStyle name="Normal 4 4 2 6 3 3 2" xfId="14921"/>
    <cellStyle name="Normal 4 4 2 6 3 4" xfId="9801"/>
    <cellStyle name="Normal 4 4 2 6 4" xfId="3431"/>
    <cellStyle name="Normal 4 4 2 6 4 2" xfId="11115"/>
    <cellStyle name="Normal 4 4 2 6 5" xfId="5957"/>
    <cellStyle name="Normal 4 4 2 6 5 2" xfId="13641"/>
    <cellStyle name="Normal 4 4 2 6 6" xfId="8521"/>
    <cellStyle name="Normal 4 4 2 6_Orçamento Elétrico " xfId="1592"/>
    <cellStyle name="Normal 4 4 2 7" xfId="455"/>
    <cellStyle name="Normal 4 4 2 7 2" xfId="1183"/>
    <cellStyle name="Normal 4 4 2 7 2 2" xfId="2730"/>
    <cellStyle name="Normal 4 4 2 7 2 2 2" xfId="5325"/>
    <cellStyle name="Normal 4 4 2 7 2 2 2 2" xfId="13009"/>
    <cellStyle name="Normal 4 4 2 7 2 2 3" xfId="7850"/>
    <cellStyle name="Normal 4 4 2 7 2 2 3 2" xfId="15534"/>
    <cellStyle name="Normal 4 4 2 7 2 2 4" xfId="10414"/>
    <cellStyle name="Normal 4 4 2 7 2 3" xfId="4044"/>
    <cellStyle name="Normal 4 4 2 7 2 3 2" xfId="11728"/>
    <cellStyle name="Normal 4 4 2 7 2 4" xfId="6570"/>
    <cellStyle name="Normal 4 4 2 7 2 4 2" xfId="14254"/>
    <cellStyle name="Normal 4 4 2 7 2 5" xfId="9134"/>
    <cellStyle name="Normal 4 4 2 7 3" xfId="2090"/>
    <cellStyle name="Normal 4 4 2 7 3 2" xfId="4685"/>
    <cellStyle name="Normal 4 4 2 7 3 2 2" xfId="12369"/>
    <cellStyle name="Normal 4 4 2 7 3 3" xfId="7210"/>
    <cellStyle name="Normal 4 4 2 7 3 3 2" xfId="14894"/>
    <cellStyle name="Normal 4 4 2 7 3 4" xfId="9774"/>
    <cellStyle name="Normal 4 4 2 7 4" xfId="3404"/>
    <cellStyle name="Normal 4 4 2 7 4 2" xfId="11088"/>
    <cellStyle name="Normal 4 4 2 7 5" xfId="5930"/>
    <cellStyle name="Normal 4 4 2 7 5 2" xfId="13614"/>
    <cellStyle name="Normal 4 4 2 7 6" xfId="8494"/>
    <cellStyle name="Normal 4 4 2 7_Orçamento Elétrico " xfId="1593"/>
    <cellStyle name="Normal 4 4 2 8" xfId="634"/>
    <cellStyle name="Normal 4 4 2 8 2" xfId="1362"/>
    <cellStyle name="Normal 4 4 2 8 2 2" xfId="2909"/>
    <cellStyle name="Normal 4 4 2 8 2 2 2" xfId="5504"/>
    <cellStyle name="Normal 4 4 2 8 2 2 2 2" xfId="13188"/>
    <cellStyle name="Normal 4 4 2 8 2 2 3" xfId="8029"/>
    <cellStyle name="Normal 4 4 2 8 2 2 3 2" xfId="15713"/>
    <cellStyle name="Normal 4 4 2 8 2 2 4" xfId="10593"/>
    <cellStyle name="Normal 4 4 2 8 2 3" xfId="4223"/>
    <cellStyle name="Normal 4 4 2 8 2 3 2" xfId="11907"/>
    <cellStyle name="Normal 4 4 2 8 2 4" xfId="6749"/>
    <cellStyle name="Normal 4 4 2 8 2 4 2" xfId="14433"/>
    <cellStyle name="Normal 4 4 2 8 2 5" xfId="9313"/>
    <cellStyle name="Normal 4 4 2 8 3" xfId="2269"/>
    <cellStyle name="Normal 4 4 2 8 3 2" xfId="4864"/>
    <cellStyle name="Normal 4 4 2 8 3 2 2" xfId="12548"/>
    <cellStyle name="Normal 4 4 2 8 3 3" xfId="7389"/>
    <cellStyle name="Normal 4 4 2 8 3 3 2" xfId="15073"/>
    <cellStyle name="Normal 4 4 2 8 3 4" xfId="9953"/>
    <cellStyle name="Normal 4 4 2 8 4" xfId="3583"/>
    <cellStyle name="Normal 4 4 2 8 4 2" xfId="11267"/>
    <cellStyle name="Normal 4 4 2 8 5" xfId="6109"/>
    <cellStyle name="Normal 4 4 2 8 5 2" xfId="13793"/>
    <cellStyle name="Normal 4 4 2 8 6" xfId="8673"/>
    <cellStyle name="Normal 4 4 2 8_Orçamento Elétrico " xfId="1594"/>
    <cellStyle name="Normal 4 4 2 9" xfId="473"/>
    <cellStyle name="Normal 4 4 2 9 2" xfId="1201"/>
    <cellStyle name="Normal 4 4 2 9 2 2" xfId="2748"/>
    <cellStyle name="Normal 4 4 2 9 2 2 2" xfId="5343"/>
    <cellStyle name="Normal 4 4 2 9 2 2 2 2" xfId="13027"/>
    <cellStyle name="Normal 4 4 2 9 2 2 3" xfId="7868"/>
    <cellStyle name="Normal 4 4 2 9 2 2 3 2" xfId="15552"/>
    <cellStyle name="Normal 4 4 2 9 2 2 4" xfId="10432"/>
    <cellStyle name="Normal 4 4 2 9 2 3" xfId="4062"/>
    <cellStyle name="Normal 4 4 2 9 2 3 2" xfId="11746"/>
    <cellStyle name="Normal 4 4 2 9 2 4" xfId="6588"/>
    <cellStyle name="Normal 4 4 2 9 2 4 2" xfId="14272"/>
    <cellStyle name="Normal 4 4 2 9 2 5" xfId="9152"/>
    <cellStyle name="Normal 4 4 2 9 3" xfId="2108"/>
    <cellStyle name="Normal 4 4 2 9 3 2" xfId="4703"/>
    <cellStyle name="Normal 4 4 2 9 3 2 2" xfId="12387"/>
    <cellStyle name="Normal 4 4 2 9 3 3" xfId="7228"/>
    <cellStyle name="Normal 4 4 2 9 3 3 2" xfId="14912"/>
    <cellStyle name="Normal 4 4 2 9 3 4" xfId="9792"/>
    <cellStyle name="Normal 4 4 2 9 4" xfId="3422"/>
    <cellStyle name="Normal 4 4 2 9 4 2" xfId="11106"/>
    <cellStyle name="Normal 4 4 2 9 5" xfId="5948"/>
    <cellStyle name="Normal 4 4 2 9 5 2" xfId="13632"/>
    <cellStyle name="Normal 4 4 2 9 6" xfId="8512"/>
    <cellStyle name="Normal 4 4 2 9_Orçamento Elétrico " xfId="1595"/>
    <cellStyle name="Normal 4 4 2_Orçamento Elétrico " xfId="1580"/>
    <cellStyle name="Normal 4 4 3" xfId="101"/>
    <cellStyle name="Normal 4 4 3 10" xfId="829"/>
    <cellStyle name="Normal 4 4 3 10 2" xfId="2416"/>
    <cellStyle name="Normal 4 4 3 10 2 2" xfId="5011"/>
    <cellStyle name="Normal 4 4 3 10 2 2 2" xfId="12695"/>
    <cellStyle name="Normal 4 4 3 10 2 3" xfId="7536"/>
    <cellStyle name="Normal 4 4 3 10 2 3 2" xfId="15220"/>
    <cellStyle name="Normal 4 4 3 10 2 4" xfId="10100"/>
    <cellStyle name="Normal 4 4 3 10 3" xfId="3730"/>
    <cellStyle name="Normal 4 4 3 10 3 2" xfId="11414"/>
    <cellStyle name="Normal 4 4 3 10 4" xfId="6256"/>
    <cellStyle name="Normal 4 4 3 10 4 2" xfId="13940"/>
    <cellStyle name="Normal 4 4 3 10 5" xfId="8820"/>
    <cellStyle name="Normal 4 4 3 11" xfId="1776"/>
    <cellStyle name="Normal 4 4 3 11 2" xfId="4371"/>
    <cellStyle name="Normal 4 4 3 11 2 2" xfId="12055"/>
    <cellStyle name="Normal 4 4 3 11 3" xfId="6896"/>
    <cellStyle name="Normal 4 4 3 11 3 2" xfId="14580"/>
    <cellStyle name="Normal 4 4 3 11 4" xfId="9460"/>
    <cellStyle name="Normal 4 4 3 12" xfId="3080"/>
    <cellStyle name="Normal 4 4 3 12 2" xfId="10764"/>
    <cellStyle name="Normal 4 4 3 13" xfId="3058"/>
    <cellStyle name="Normal 4 4 3 13 2" xfId="10742"/>
    <cellStyle name="Normal 4 4 3 14" xfId="8180"/>
    <cellStyle name="Normal 4 4 3 2" xfId="179"/>
    <cellStyle name="Normal 4 4 3 2 10" xfId="1816"/>
    <cellStyle name="Normal 4 4 3 2 10 2" xfId="4411"/>
    <cellStyle name="Normal 4 4 3 2 10 2 2" xfId="12095"/>
    <cellStyle name="Normal 4 4 3 2 10 3" xfId="6936"/>
    <cellStyle name="Normal 4 4 3 2 10 3 2" xfId="14620"/>
    <cellStyle name="Normal 4 4 3 2 10 4" xfId="9500"/>
    <cellStyle name="Normal 4 4 3 2 11" xfId="3130"/>
    <cellStyle name="Normal 4 4 3 2 11 2" xfId="10814"/>
    <cellStyle name="Normal 4 4 3 2 12" xfId="5656"/>
    <cellStyle name="Normal 4 4 3 2 12 2" xfId="13340"/>
    <cellStyle name="Normal 4 4 3 2 13" xfId="8220"/>
    <cellStyle name="Normal 4 4 3 2 2" xfId="268"/>
    <cellStyle name="Normal 4 4 3 2 2 2" xfId="996"/>
    <cellStyle name="Normal 4 4 3 2 2 2 2" xfId="2544"/>
    <cellStyle name="Normal 4 4 3 2 2 2 2 2" xfId="5139"/>
    <cellStyle name="Normal 4 4 3 2 2 2 2 2 2" xfId="12823"/>
    <cellStyle name="Normal 4 4 3 2 2 2 2 3" xfId="7664"/>
    <cellStyle name="Normal 4 4 3 2 2 2 2 3 2" xfId="15348"/>
    <cellStyle name="Normal 4 4 3 2 2 2 2 4" xfId="10228"/>
    <cellStyle name="Normal 4 4 3 2 2 2 3" xfId="3858"/>
    <cellStyle name="Normal 4 4 3 2 2 2 3 2" xfId="11542"/>
    <cellStyle name="Normal 4 4 3 2 2 2 4" xfId="6384"/>
    <cellStyle name="Normal 4 4 3 2 2 2 4 2" xfId="14068"/>
    <cellStyle name="Normal 4 4 3 2 2 2 5" xfId="8948"/>
    <cellStyle name="Normal 4 4 3 2 2 3" xfId="1904"/>
    <cellStyle name="Normal 4 4 3 2 2 3 2" xfId="4499"/>
    <cellStyle name="Normal 4 4 3 2 2 3 2 2" xfId="12183"/>
    <cellStyle name="Normal 4 4 3 2 2 3 3" xfId="7024"/>
    <cellStyle name="Normal 4 4 3 2 2 3 3 2" xfId="14708"/>
    <cellStyle name="Normal 4 4 3 2 2 3 4" xfId="9588"/>
    <cellStyle name="Normal 4 4 3 2 2 4" xfId="3218"/>
    <cellStyle name="Normal 4 4 3 2 2 4 2" xfId="10902"/>
    <cellStyle name="Normal 4 4 3 2 2 5" xfId="5744"/>
    <cellStyle name="Normal 4 4 3 2 2 5 2" xfId="13428"/>
    <cellStyle name="Normal 4 4 3 2 2 6" xfId="8308"/>
    <cellStyle name="Normal 4 4 3 2 2_Orçamento Elétrico " xfId="1598"/>
    <cellStyle name="Normal 4 4 3 2 3" xfId="340"/>
    <cellStyle name="Normal 4 4 3 2 3 2" xfId="1068"/>
    <cellStyle name="Normal 4 4 3 2 3 2 2" xfId="2616"/>
    <cellStyle name="Normal 4 4 3 2 3 2 2 2" xfId="5211"/>
    <cellStyle name="Normal 4 4 3 2 3 2 2 2 2" xfId="12895"/>
    <cellStyle name="Normal 4 4 3 2 3 2 2 3" xfId="7736"/>
    <cellStyle name="Normal 4 4 3 2 3 2 2 3 2" xfId="15420"/>
    <cellStyle name="Normal 4 4 3 2 3 2 2 4" xfId="10300"/>
    <cellStyle name="Normal 4 4 3 2 3 2 3" xfId="3930"/>
    <cellStyle name="Normal 4 4 3 2 3 2 3 2" xfId="11614"/>
    <cellStyle name="Normal 4 4 3 2 3 2 4" xfId="6456"/>
    <cellStyle name="Normal 4 4 3 2 3 2 4 2" xfId="14140"/>
    <cellStyle name="Normal 4 4 3 2 3 2 5" xfId="9020"/>
    <cellStyle name="Normal 4 4 3 2 3 3" xfId="1976"/>
    <cellStyle name="Normal 4 4 3 2 3 3 2" xfId="4571"/>
    <cellStyle name="Normal 4 4 3 2 3 3 2 2" xfId="12255"/>
    <cellStyle name="Normal 4 4 3 2 3 3 3" xfId="7096"/>
    <cellStyle name="Normal 4 4 3 2 3 3 3 2" xfId="14780"/>
    <cellStyle name="Normal 4 4 3 2 3 3 4" xfId="9660"/>
    <cellStyle name="Normal 4 4 3 2 3 4" xfId="3290"/>
    <cellStyle name="Normal 4 4 3 2 3 4 2" xfId="10974"/>
    <cellStyle name="Normal 4 4 3 2 3 5" xfId="5816"/>
    <cellStyle name="Normal 4 4 3 2 3 5 2" xfId="13500"/>
    <cellStyle name="Normal 4 4 3 2 3 6" xfId="8380"/>
    <cellStyle name="Normal 4 4 3 2 3_Orçamento Elétrico " xfId="1599"/>
    <cellStyle name="Normal 4 4 3 2 4" xfId="421"/>
    <cellStyle name="Normal 4 4 3 2 4 2" xfId="1149"/>
    <cellStyle name="Normal 4 4 3 2 4 2 2" xfId="2696"/>
    <cellStyle name="Normal 4 4 3 2 4 2 2 2" xfId="5291"/>
    <cellStyle name="Normal 4 4 3 2 4 2 2 2 2" xfId="12975"/>
    <cellStyle name="Normal 4 4 3 2 4 2 2 3" xfId="7816"/>
    <cellStyle name="Normal 4 4 3 2 4 2 2 3 2" xfId="15500"/>
    <cellStyle name="Normal 4 4 3 2 4 2 2 4" xfId="10380"/>
    <cellStyle name="Normal 4 4 3 2 4 2 3" xfId="4010"/>
    <cellStyle name="Normal 4 4 3 2 4 2 3 2" xfId="11694"/>
    <cellStyle name="Normal 4 4 3 2 4 2 4" xfId="6536"/>
    <cellStyle name="Normal 4 4 3 2 4 2 4 2" xfId="14220"/>
    <cellStyle name="Normal 4 4 3 2 4 2 5" xfId="9100"/>
    <cellStyle name="Normal 4 4 3 2 4 3" xfId="2056"/>
    <cellStyle name="Normal 4 4 3 2 4 3 2" xfId="4651"/>
    <cellStyle name="Normal 4 4 3 2 4 3 2 2" xfId="12335"/>
    <cellStyle name="Normal 4 4 3 2 4 3 3" xfId="7176"/>
    <cellStyle name="Normal 4 4 3 2 4 3 3 2" xfId="14860"/>
    <cellStyle name="Normal 4 4 3 2 4 3 4" xfId="9740"/>
    <cellStyle name="Normal 4 4 3 2 4 4" xfId="3370"/>
    <cellStyle name="Normal 4 4 3 2 4 4 2" xfId="11054"/>
    <cellStyle name="Normal 4 4 3 2 4 5" xfId="5896"/>
    <cellStyle name="Normal 4 4 3 2 4 5 2" xfId="13580"/>
    <cellStyle name="Normal 4 4 3 2 4 6" xfId="8460"/>
    <cellStyle name="Normal 4 4 3 2 4_Orçamento Elétrico " xfId="1600"/>
    <cellStyle name="Normal 4 4 3 2 5" xfId="551"/>
    <cellStyle name="Normal 4 4 3 2 5 2" xfId="1279"/>
    <cellStyle name="Normal 4 4 3 2 5 2 2" xfId="2826"/>
    <cellStyle name="Normal 4 4 3 2 5 2 2 2" xfId="5421"/>
    <cellStyle name="Normal 4 4 3 2 5 2 2 2 2" xfId="13105"/>
    <cellStyle name="Normal 4 4 3 2 5 2 2 3" xfId="7946"/>
    <cellStyle name="Normal 4 4 3 2 5 2 2 3 2" xfId="15630"/>
    <cellStyle name="Normal 4 4 3 2 5 2 2 4" xfId="10510"/>
    <cellStyle name="Normal 4 4 3 2 5 2 3" xfId="4140"/>
    <cellStyle name="Normal 4 4 3 2 5 2 3 2" xfId="11824"/>
    <cellStyle name="Normal 4 4 3 2 5 2 4" xfId="6666"/>
    <cellStyle name="Normal 4 4 3 2 5 2 4 2" xfId="14350"/>
    <cellStyle name="Normal 4 4 3 2 5 2 5" xfId="9230"/>
    <cellStyle name="Normal 4 4 3 2 5 3" xfId="2186"/>
    <cellStyle name="Normal 4 4 3 2 5 3 2" xfId="4781"/>
    <cellStyle name="Normal 4 4 3 2 5 3 2 2" xfId="12465"/>
    <cellStyle name="Normal 4 4 3 2 5 3 3" xfId="7306"/>
    <cellStyle name="Normal 4 4 3 2 5 3 3 2" xfId="14990"/>
    <cellStyle name="Normal 4 4 3 2 5 3 4" xfId="9870"/>
    <cellStyle name="Normal 4 4 3 2 5 4" xfId="3500"/>
    <cellStyle name="Normal 4 4 3 2 5 4 2" xfId="11184"/>
    <cellStyle name="Normal 4 4 3 2 5 5" xfId="6026"/>
    <cellStyle name="Normal 4 4 3 2 5 5 2" xfId="13710"/>
    <cellStyle name="Normal 4 4 3 2 5 6" xfId="8590"/>
    <cellStyle name="Normal 4 4 3 2 5_Orçamento Elétrico " xfId="1601"/>
    <cellStyle name="Normal 4 4 3 2 6" xfId="619"/>
    <cellStyle name="Normal 4 4 3 2 6 2" xfId="1347"/>
    <cellStyle name="Normal 4 4 3 2 6 2 2" xfId="2894"/>
    <cellStyle name="Normal 4 4 3 2 6 2 2 2" xfId="5489"/>
    <cellStyle name="Normal 4 4 3 2 6 2 2 2 2" xfId="13173"/>
    <cellStyle name="Normal 4 4 3 2 6 2 2 3" xfId="8014"/>
    <cellStyle name="Normal 4 4 3 2 6 2 2 3 2" xfId="15698"/>
    <cellStyle name="Normal 4 4 3 2 6 2 2 4" xfId="10578"/>
    <cellStyle name="Normal 4 4 3 2 6 2 3" xfId="4208"/>
    <cellStyle name="Normal 4 4 3 2 6 2 3 2" xfId="11892"/>
    <cellStyle name="Normal 4 4 3 2 6 2 4" xfId="6734"/>
    <cellStyle name="Normal 4 4 3 2 6 2 4 2" xfId="14418"/>
    <cellStyle name="Normal 4 4 3 2 6 2 5" xfId="9298"/>
    <cellStyle name="Normal 4 4 3 2 6 3" xfId="2254"/>
    <cellStyle name="Normal 4 4 3 2 6 3 2" xfId="4849"/>
    <cellStyle name="Normal 4 4 3 2 6 3 2 2" xfId="12533"/>
    <cellStyle name="Normal 4 4 3 2 6 3 3" xfId="7374"/>
    <cellStyle name="Normal 4 4 3 2 6 3 3 2" xfId="15058"/>
    <cellStyle name="Normal 4 4 3 2 6 3 4" xfId="9938"/>
    <cellStyle name="Normal 4 4 3 2 6 4" xfId="3568"/>
    <cellStyle name="Normal 4 4 3 2 6 4 2" xfId="11252"/>
    <cellStyle name="Normal 4 4 3 2 6 5" xfId="6094"/>
    <cellStyle name="Normal 4 4 3 2 6 5 2" xfId="13778"/>
    <cellStyle name="Normal 4 4 3 2 6 6" xfId="8658"/>
    <cellStyle name="Normal 4 4 3 2 6_Orçamento Elétrico " xfId="1602"/>
    <cellStyle name="Normal 4 4 3 2 7" xfId="695"/>
    <cellStyle name="Normal 4 4 3 2 7 2" xfId="1423"/>
    <cellStyle name="Normal 4 4 3 2 7 2 2" xfId="2970"/>
    <cellStyle name="Normal 4 4 3 2 7 2 2 2" xfId="5565"/>
    <cellStyle name="Normal 4 4 3 2 7 2 2 2 2" xfId="13249"/>
    <cellStyle name="Normal 4 4 3 2 7 2 2 3" xfId="8090"/>
    <cellStyle name="Normal 4 4 3 2 7 2 2 3 2" xfId="15774"/>
    <cellStyle name="Normal 4 4 3 2 7 2 2 4" xfId="10654"/>
    <cellStyle name="Normal 4 4 3 2 7 2 3" xfId="4284"/>
    <cellStyle name="Normal 4 4 3 2 7 2 3 2" xfId="11968"/>
    <cellStyle name="Normal 4 4 3 2 7 2 4" xfId="6810"/>
    <cellStyle name="Normal 4 4 3 2 7 2 4 2" xfId="14494"/>
    <cellStyle name="Normal 4 4 3 2 7 2 5" xfId="9374"/>
    <cellStyle name="Normal 4 4 3 2 7 3" xfId="2330"/>
    <cellStyle name="Normal 4 4 3 2 7 3 2" xfId="4925"/>
    <cellStyle name="Normal 4 4 3 2 7 3 2 2" xfId="12609"/>
    <cellStyle name="Normal 4 4 3 2 7 3 3" xfId="7450"/>
    <cellStyle name="Normal 4 4 3 2 7 3 3 2" xfId="15134"/>
    <cellStyle name="Normal 4 4 3 2 7 3 4" xfId="10014"/>
    <cellStyle name="Normal 4 4 3 2 7 4" xfId="3644"/>
    <cellStyle name="Normal 4 4 3 2 7 4 2" xfId="11328"/>
    <cellStyle name="Normal 4 4 3 2 7 5" xfId="6170"/>
    <cellStyle name="Normal 4 4 3 2 7 5 2" xfId="13854"/>
    <cellStyle name="Normal 4 4 3 2 7 6" xfId="8734"/>
    <cellStyle name="Normal 4 4 3 2 7_Orçamento Elétrico " xfId="1603"/>
    <cellStyle name="Normal 4 4 3 2 8" xfId="741"/>
    <cellStyle name="Normal 4 4 3 2 8 2" xfId="1469"/>
    <cellStyle name="Normal 4 4 3 2 8 2 2" xfId="3016"/>
    <cellStyle name="Normal 4 4 3 2 8 2 2 2" xfId="5611"/>
    <cellStyle name="Normal 4 4 3 2 8 2 2 2 2" xfId="13295"/>
    <cellStyle name="Normal 4 4 3 2 8 2 2 3" xfId="8136"/>
    <cellStyle name="Normal 4 4 3 2 8 2 2 3 2" xfId="15820"/>
    <cellStyle name="Normal 4 4 3 2 8 2 2 4" xfId="10700"/>
    <cellStyle name="Normal 4 4 3 2 8 2 3" xfId="4330"/>
    <cellStyle name="Normal 4 4 3 2 8 2 3 2" xfId="12014"/>
    <cellStyle name="Normal 4 4 3 2 8 2 4" xfId="6856"/>
    <cellStyle name="Normal 4 4 3 2 8 2 4 2" xfId="14540"/>
    <cellStyle name="Normal 4 4 3 2 8 2 5" xfId="9420"/>
    <cellStyle name="Normal 4 4 3 2 8 3" xfId="2376"/>
    <cellStyle name="Normal 4 4 3 2 8 3 2" xfId="4971"/>
    <cellStyle name="Normal 4 4 3 2 8 3 2 2" xfId="12655"/>
    <cellStyle name="Normal 4 4 3 2 8 3 3" xfId="7496"/>
    <cellStyle name="Normal 4 4 3 2 8 3 3 2" xfId="15180"/>
    <cellStyle name="Normal 4 4 3 2 8 3 4" xfId="10060"/>
    <cellStyle name="Normal 4 4 3 2 8 4" xfId="3690"/>
    <cellStyle name="Normal 4 4 3 2 8 4 2" xfId="11374"/>
    <cellStyle name="Normal 4 4 3 2 8 5" xfId="6216"/>
    <cellStyle name="Normal 4 4 3 2 8 5 2" xfId="13900"/>
    <cellStyle name="Normal 4 4 3 2 8 6" xfId="8780"/>
    <cellStyle name="Normal 4 4 3 2 8_Orçamento Elétrico " xfId="1604"/>
    <cellStyle name="Normal 4 4 3 2 9" xfId="907"/>
    <cellStyle name="Normal 4 4 3 2 9 2" xfId="2456"/>
    <cellStyle name="Normal 4 4 3 2 9 2 2" xfId="5051"/>
    <cellStyle name="Normal 4 4 3 2 9 2 2 2" xfId="12735"/>
    <cellStyle name="Normal 4 4 3 2 9 2 3" xfId="7576"/>
    <cellStyle name="Normal 4 4 3 2 9 2 3 2" xfId="15260"/>
    <cellStyle name="Normal 4 4 3 2 9 2 4" xfId="10140"/>
    <cellStyle name="Normal 4 4 3 2 9 3" xfId="3770"/>
    <cellStyle name="Normal 4 4 3 2 9 3 2" xfId="11454"/>
    <cellStyle name="Normal 4 4 3 2 9 4" xfId="6296"/>
    <cellStyle name="Normal 4 4 3 2 9 4 2" xfId="13980"/>
    <cellStyle name="Normal 4 4 3 2 9 5" xfId="8860"/>
    <cellStyle name="Normal 4 4 3 2_Orçamento Elétrico " xfId="1597"/>
    <cellStyle name="Normal 4 4 3 3" xfId="225"/>
    <cellStyle name="Normal 4 4 3 3 2" xfId="953"/>
    <cellStyle name="Normal 4 4 3 3 2 2" xfId="2501"/>
    <cellStyle name="Normal 4 4 3 3 2 2 2" xfId="5096"/>
    <cellStyle name="Normal 4 4 3 3 2 2 2 2" xfId="12780"/>
    <cellStyle name="Normal 4 4 3 3 2 2 3" xfId="7621"/>
    <cellStyle name="Normal 4 4 3 3 2 2 3 2" xfId="15305"/>
    <cellStyle name="Normal 4 4 3 3 2 2 4" xfId="10185"/>
    <cellStyle name="Normal 4 4 3 3 2 3" xfId="3815"/>
    <cellStyle name="Normal 4 4 3 3 2 3 2" xfId="11499"/>
    <cellStyle name="Normal 4 4 3 3 2 4" xfId="6341"/>
    <cellStyle name="Normal 4 4 3 3 2 4 2" xfId="14025"/>
    <cellStyle name="Normal 4 4 3 3 2 5" xfId="8905"/>
    <cellStyle name="Normal 4 4 3 3 3" xfId="1861"/>
    <cellStyle name="Normal 4 4 3 3 3 2" xfId="4456"/>
    <cellStyle name="Normal 4 4 3 3 3 2 2" xfId="12140"/>
    <cellStyle name="Normal 4 4 3 3 3 3" xfId="6981"/>
    <cellStyle name="Normal 4 4 3 3 3 3 2" xfId="14665"/>
    <cellStyle name="Normal 4 4 3 3 3 4" xfId="9545"/>
    <cellStyle name="Normal 4 4 3 3 4" xfId="3175"/>
    <cellStyle name="Normal 4 4 3 3 4 2" xfId="10859"/>
    <cellStyle name="Normal 4 4 3 3 5" xfId="5701"/>
    <cellStyle name="Normal 4 4 3 3 5 2" xfId="13385"/>
    <cellStyle name="Normal 4 4 3 3 6" xfId="8265"/>
    <cellStyle name="Normal 4 4 3 3_Orçamento Elétrico " xfId="1605"/>
    <cellStyle name="Normal 4 4 3 4" xfId="300"/>
    <cellStyle name="Normal 4 4 3 4 2" xfId="1028"/>
    <cellStyle name="Normal 4 4 3 4 2 2" xfId="2576"/>
    <cellStyle name="Normal 4 4 3 4 2 2 2" xfId="5171"/>
    <cellStyle name="Normal 4 4 3 4 2 2 2 2" xfId="12855"/>
    <cellStyle name="Normal 4 4 3 4 2 2 3" xfId="7696"/>
    <cellStyle name="Normal 4 4 3 4 2 2 3 2" xfId="15380"/>
    <cellStyle name="Normal 4 4 3 4 2 2 4" xfId="10260"/>
    <cellStyle name="Normal 4 4 3 4 2 3" xfId="3890"/>
    <cellStyle name="Normal 4 4 3 4 2 3 2" xfId="11574"/>
    <cellStyle name="Normal 4 4 3 4 2 4" xfId="6416"/>
    <cellStyle name="Normal 4 4 3 4 2 4 2" xfId="14100"/>
    <cellStyle name="Normal 4 4 3 4 2 5" xfId="8980"/>
    <cellStyle name="Normal 4 4 3 4 3" xfId="1936"/>
    <cellStyle name="Normal 4 4 3 4 3 2" xfId="4531"/>
    <cellStyle name="Normal 4 4 3 4 3 2 2" xfId="12215"/>
    <cellStyle name="Normal 4 4 3 4 3 3" xfId="7056"/>
    <cellStyle name="Normal 4 4 3 4 3 3 2" xfId="14740"/>
    <cellStyle name="Normal 4 4 3 4 3 4" xfId="9620"/>
    <cellStyle name="Normal 4 4 3 4 4" xfId="3250"/>
    <cellStyle name="Normal 4 4 3 4 4 2" xfId="10934"/>
    <cellStyle name="Normal 4 4 3 4 5" xfId="5776"/>
    <cellStyle name="Normal 4 4 3 4 5 2" xfId="13460"/>
    <cellStyle name="Normal 4 4 3 4 6" xfId="8340"/>
    <cellStyle name="Normal 4 4 3 4_Orçamento Elétrico " xfId="1606"/>
    <cellStyle name="Normal 4 4 3 5" xfId="381"/>
    <cellStyle name="Normal 4 4 3 5 2" xfId="1109"/>
    <cellStyle name="Normal 4 4 3 5 2 2" xfId="2656"/>
    <cellStyle name="Normal 4 4 3 5 2 2 2" xfId="5251"/>
    <cellStyle name="Normal 4 4 3 5 2 2 2 2" xfId="12935"/>
    <cellStyle name="Normal 4 4 3 5 2 2 3" xfId="7776"/>
    <cellStyle name="Normal 4 4 3 5 2 2 3 2" xfId="15460"/>
    <cellStyle name="Normal 4 4 3 5 2 2 4" xfId="10340"/>
    <cellStyle name="Normal 4 4 3 5 2 3" xfId="3970"/>
    <cellStyle name="Normal 4 4 3 5 2 3 2" xfId="11654"/>
    <cellStyle name="Normal 4 4 3 5 2 4" xfId="6496"/>
    <cellStyle name="Normal 4 4 3 5 2 4 2" xfId="14180"/>
    <cellStyle name="Normal 4 4 3 5 2 5" xfId="9060"/>
    <cellStyle name="Normal 4 4 3 5 3" xfId="2016"/>
    <cellStyle name="Normal 4 4 3 5 3 2" xfId="4611"/>
    <cellStyle name="Normal 4 4 3 5 3 2 2" xfId="12295"/>
    <cellStyle name="Normal 4 4 3 5 3 3" xfId="7136"/>
    <cellStyle name="Normal 4 4 3 5 3 3 2" xfId="14820"/>
    <cellStyle name="Normal 4 4 3 5 3 4" xfId="9700"/>
    <cellStyle name="Normal 4 4 3 5 4" xfId="3330"/>
    <cellStyle name="Normal 4 4 3 5 4 2" xfId="11014"/>
    <cellStyle name="Normal 4 4 3 5 5" xfId="5856"/>
    <cellStyle name="Normal 4 4 3 5 5 2" xfId="13540"/>
    <cellStyle name="Normal 4 4 3 5 6" xfId="8420"/>
    <cellStyle name="Normal 4 4 3 5_Orçamento Elétrico " xfId="1607"/>
    <cellStyle name="Normal 4 4 3 6" xfId="490"/>
    <cellStyle name="Normal 4 4 3 6 2" xfId="1218"/>
    <cellStyle name="Normal 4 4 3 6 2 2" xfId="2765"/>
    <cellStyle name="Normal 4 4 3 6 2 2 2" xfId="5360"/>
    <cellStyle name="Normal 4 4 3 6 2 2 2 2" xfId="13044"/>
    <cellStyle name="Normal 4 4 3 6 2 2 3" xfId="7885"/>
    <cellStyle name="Normal 4 4 3 6 2 2 3 2" xfId="15569"/>
    <cellStyle name="Normal 4 4 3 6 2 2 4" xfId="10449"/>
    <cellStyle name="Normal 4 4 3 6 2 3" xfId="4079"/>
    <cellStyle name="Normal 4 4 3 6 2 3 2" xfId="11763"/>
    <cellStyle name="Normal 4 4 3 6 2 4" xfId="6605"/>
    <cellStyle name="Normal 4 4 3 6 2 4 2" xfId="14289"/>
    <cellStyle name="Normal 4 4 3 6 2 5" xfId="9169"/>
    <cellStyle name="Normal 4 4 3 6 3" xfId="2125"/>
    <cellStyle name="Normal 4 4 3 6 3 2" xfId="4720"/>
    <cellStyle name="Normal 4 4 3 6 3 2 2" xfId="12404"/>
    <cellStyle name="Normal 4 4 3 6 3 3" xfId="7245"/>
    <cellStyle name="Normal 4 4 3 6 3 3 2" xfId="14929"/>
    <cellStyle name="Normal 4 4 3 6 3 4" xfId="9809"/>
    <cellStyle name="Normal 4 4 3 6 4" xfId="3439"/>
    <cellStyle name="Normal 4 4 3 6 4 2" xfId="11123"/>
    <cellStyle name="Normal 4 4 3 6 5" xfId="5965"/>
    <cellStyle name="Normal 4 4 3 6 5 2" xfId="13649"/>
    <cellStyle name="Normal 4 4 3 6 6" xfId="8529"/>
    <cellStyle name="Normal 4 4 3 6_Orçamento Elétrico " xfId="1608"/>
    <cellStyle name="Normal 4 4 3 7" xfId="567"/>
    <cellStyle name="Normal 4 4 3 7 2" xfId="1295"/>
    <cellStyle name="Normal 4 4 3 7 2 2" xfId="2842"/>
    <cellStyle name="Normal 4 4 3 7 2 2 2" xfId="5437"/>
    <cellStyle name="Normal 4 4 3 7 2 2 2 2" xfId="13121"/>
    <cellStyle name="Normal 4 4 3 7 2 2 3" xfId="7962"/>
    <cellStyle name="Normal 4 4 3 7 2 2 3 2" xfId="15646"/>
    <cellStyle name="Normal 4 4 3 7 2 2 4" xfId="10526"/>
    <cellStyle name="Normal 4 4 3 7 2 3" xfId="4156"/>
    <cellStyle name="Normal 4 4 3 7 2 3 2" xfId="11840"/>
    <cellStyle name="Normal 4 4 3 7 2 4" xfId="6682"/>
    <cellStyle name="Normal 4 4 3 7 2 4 2" xfId="14366"/>
    <cellStyle name="Normal 4 4 3 7 2 5" xfId="9246"/>
    <cellStyle name="Normal 4 4 3 7 3" xfId="2202"/>
    <cellStyle name="Normal 4 4 3 7 3 2" xfId="4797"/>
    <cellStyle name="Normal 4 4 3 7 3 2 2" xfId="12481"/>
    <cellStyle name="Normal 4 4 3 7 3 3" xfId="7322"/>
    <cellStyle name="Normal 4 4 3 7 3 3 2" xfId="15006"/>
    <cellStyle name="Normal 4 4 3 7 3 4" xfId="9886"/>
    <cellStyle name="Normal 4 4 3 7 4" xfId="3516"/>
    <cellStyle name="Normal 4 4 3 7 4 2" xfId="11200"/>
    <cellStyle name="Normal 4 4 3 7 5" xfId="6042"/>
    <cellStyle name="Normal 4 4 3 7 5 2" xfId="13726"/>
    <cellStyle name="Normal 4 4 3 7 6" xfId="8606"/>
    <cellStyle name="Normal 4 4 3 7_Orçamento Elétrico " xfId="1609"/>
    <cellStyle name="Normal 4 4 3 8" xfId="642"/>
    <cellStyle name="Normal 4 4 3 8 2" xfId="1370"/>
    <cellStyle name="Normal 4 4 3 8 2 2" xfId="2917"/>
    <cellStyle name="Normal 4 4 3 8 2 2 2" xfId="5512"/>
    <cellStyle name="Normal 4 4 3 8 2 2 2 2" xfId="13196"/>
    <cellStyle name="Normal 4 4 3 8 2 2 3" xfId="8037"/>
    <cellStyle name="Normal 4 4 3 8 2 2 3 2" xfId="15721"/>
    <cellStyle name="Normal 4 4 3 8 2 2 4" xfId="10601"/>
    <cellStyle name="Normal 4 4 3 8 2 3" xfId="4231"/>
    <cellStyle name="Normal 4 4 3 8 2 3 2" xfId="11915"/>
    <cellStyle name="Normal 4 4 3 8 2 4" xfId="6757"/>
    <cellStyle name="Normal 4 4 3 8 2 4 2" xfId="14441"/>
    <cellStyle name="Normal 4 4 3 8 2 5" xfId="9321"/>
    <cellStyle name="Normal 4 4 3 8 3" xfId="2277"/>
    <cellStyle name="Normal 4 4 3 8 3 2" xfId="4872"/>
    <cellStyle name="Normal 4 4 3 8 3 2 2" xfId="12556"/>
    <cellStyle name="Normal 4 4 3 8 3 3" xfId="7397"/>
    <cellStyle name="Normal 4 4 3 8 3 3 2" xfId="15081"/>
    <cellStyle name="Normal 4 4 3 8 3 4" xfId="9961"/>
    <cellStyle name="Normal 4 4 3 8 4" xfId="3591"/>
    <cellStyle name="Normal 4 4 3 8 4 2" xfId="11275"/>
    <cellStyle name="Normal 4 4 3 8 5" xfId="6117"/>
    <cellStyle name="Normal 4 4 3 8 5 2" xfId="13801"/>
    <cellStyle name="Normal 4 4 3 8 6" xfId="8681"/>
    <cellStyle name="Normal 4 4 3 8_Orçamento Elétrico " xfId="1610"/>
    <cellStyle name="Normal 4 4 3 9" xfId="515"/>
    <cellStyle name="Normal 4 4 3 9 2" xfId="1243"/>
    <cellStyle name="Normal 4 4 3 9 2 2" xfId="2790"/>
    <cellStyle name="Normal 4 4 3 9 2 2 2" xfId="5385"/>
    <cellStyle name="Normal 4 4 3 9 2 2 2 2" xfId="13069"/>
    <cellStyle name="Normal 4 4 3 9 2 2 3" xfId="7910"/>
    <cellStyle name="Normal 4 4 3 9 2 2 3 2" xfId="15594"/>
    <cellStyle name="Normal 4 4 3 9 2 2 4" xfId="10474"/>
    <cellStyle name="Normal 4 4 3 9 2 3" xfId="4104"/>
    <cellStyle name="Normal 4 4 3 9 2 3 2" xfId="11788"/>
    <cellStyle name="Normal 4 4 3 9 2 4" xfId="6630"/>
    <cellStyle name="Normal 4 4 3 9 2 4 2" xfId="14314"/>
    <cellStyle name="Normal 4 4 3 9 2 5" xfId="9194"/>
    <cellStyle name="Normal 4 4 3 9 3" xfId="2150"/>
    <cellStyle name="Normal 4 4 3 9 3 2" xfId="4745"/>
    <cellStyle name="Normal 4 4 3 9 3 2 2" xfId="12429"/>
    <cellStyle name="Normal 4 4 3 9 3 3" xfId="7270"/>
    <cellStyle name="Normal 4 4 3 9 3 3 2" xfId="14954"/>
    <cellStyle name="Normal 4 4 3 9 3 4" xfId="9834"/>
    <cellStyle name="Normal 4 4 3 9 4" xfId="3464"/>
    <cellStyle name="Normal 4 4 3 9 4 2" xfId="11148"/>
    <cellStyle name="Normal 4 4 3 9 5" xfId="5990"/>
    <cellStyle name="Normal 4 4 3 9 5 2" xfId="13674"/>
    <cellStyle name="Normal 4 4 3 9 6" xfId="8554"/>
    <cellStyle name="Normal 4 4 3 9_Orçamento Elétrico " xfId="1611"/>
    <cellStyle name="Normal 4 4 3_Orçamento Elétrico " xfId="1596"/>
    <cellStyle name="Normal 4 4 4" xfId="159"/>
    <cellStyle name="Normal 4 4 4 10" xfId="1796"/>
    <cellStyle name="Normal 4 4 4 10 2" xfId="4391"/>
    <cellStyle name="Normal 4 4 4 10 2 2" xfId="12075"/>
    <cellStyle name="Normal 4 4 4 10 3" xfId="6916"/>
    <cellStyle name="Normal 4 4 4 10 3 2" xfId="14600"/>
    <cellStyle name="Normal 4 4 4 10 4" xfId="9480"/>
    <cellStyle name="Normal 4 4 4 11" xfId="3110"/>
    <cellStyle name="Normal 4 4 4 11 2" xfId="10794"/>
    <cellStyle name="Normal 4 4 4 12" xfId="5636"/>
    <cellStyle name="Normal 4 4 4 12 2" xfId="13320"/>
    <cellStyle name="Normal 4 4 4 13" xfId="8200"/>
    <cellStyle name="Normal 4 4 4 2" xfId="248"/>
    <cellStyle name="Normal 4 4 4 2 2" xfId="976"/>
    <cellStyle name="Normal 4 4 4 2 2 2" xfId="2524"/>
    <cellStyle name="Normal 4 4 4 2 2 2 2" xfId="5119"/>
    <cellStyle name="Normal 4 4 4 2 2 2 2 2" xfId="12803"/>
    <cellStyle name="Normal 4 4 4 2 2 2 3" xfId="7644"/>
    <cellStyle name="Normal 4 4 4 2 2 2 3 2" xfId="15328"/>
    <cellStyle name="Normal 4 4 4 2 2 2 4" xfId="10208"/>
    <cellStyle name="Normal 4 4 4 2 2 3" xfId="3838"/>
    <cellStyle name="Normal 4 4 4 2 2 3 2" xfId="11522"/>
    <cellStyle name="Normal 4 4 4 2 2 4" xfId="6364"/>
    <cellStyle name="Normal 4 4 4 2 2 4 2" xfId="14048"/>
    <cellStyle name="Normal 4 4 4 2 2 5" xfId="8928"/>
    <cellStyle name="Normal 4 4 4 2 3" xfId="1884"/>
    <cellStyle name="Normal 4 4 4 2 3 2" xfId="4479"/>
    <cellStyle name="Normal 4 4 4 2 3 2 2" xfId="12163"/>
    <cellStyle name="Normal 4 4 4 2 3 3" xfId="7004"/>
    <cellStyle name="Normal 4 4 4 2 3 3 2" xfId="14688"/>
    <cellStyle name="Normal 4 4 4 2 3 4" xfId="9568"/>
    <cellStyle name="Normal 4 4 4 2 4" xfId="3198"/>
    <cellStyle name="Normal 4 4 4 2 4 2" xfId="10882"/>
    <cellStyle name="Normal 4 4 4 2 5" xfId="5724"/>
    <cellStyle name="Normal 4 4 4 2 5 2" xfId="13408"/>
    <cellStyle name="Normal 4 4 4 2 6" xfId="8288"/>
    <cellStyle name="Normal 4 4 4 2_Orçamento Elétrico " xfId="1613"/>
    <cellStyle name="Normal 4 4 4 3" xfId="320"/>
    <cellStyle name="Normal 4 4 4 3 2" xfId="1048"/>
    <cellStyle name="Normal 4 4 4 3 2 2" xfId="2596"/>
    <cellStyle name="Normal 4 4 4 3 2 2 2" xfId="5191"/>
    <cellStyle name="Normal 4 4 4 3 2 2 2 2" xfId="12875"/>
    <cellStyle name="Normal 4 4 4 3 2 2 3" xfId="7716"/>
    <cellStyle name="Normal 4 4 4 3 2 2 3 2" xfId="15400"/>
    <cellStyle name="Normal 4 4 4 3 2 2 4" xfId="10280"/>
    <cellStyle name="Normal 4 4 4 3 2 3" xfId="3910"/>
    <cellStyle name="Normal 4 4 4 3 2 3 2" xfId="11594"/>
    <cellStyle name="Normal 4 4 4 3 2 4" xfId="6436"/>
    <cellStyle name="Normal 4 4 4 3 2 4 2" xfId="14120"/>
    <cellStyle name="Normal 4 4 4 3 2 5" xfId="9000"/>
    <cellStyle name="Normal 4 4 4 3 3" xfId="1956"/>
    <cellStyle name="Normal 4 4 4 3 3 2" xfId="4551"/>
    <cellStyle name="Normal 4 4 4 3 3 2 2" xfId="12235"/>
    <cellStyle name="Normal 4 4 4 3 3 3" xfId="7076"/>
    <cellStyle name="Normal 4 4 4 3 3 3 2" xfId="14760"/>
    <cellStyle name="Normal 4 4 4 3 3 4" xfId="9640"/>
    <cellStyle name="Normal 4 4 4 3 4" xfId="3270"/>
    <cellStyle name="Normal 4 4 4 3 4 2" xfId="10954"/>
    <cellStyle name="Normal 4 4 4 3 5" xfId="5796"/>
    <cellStyle name="Normal 4 4 4 3 5 2" xfId="13480"/>
    <cellStyle name="Normal 4 4 4 3 6" xfId="8360"/>
    <cellStyle name="Normal 4 4 4 3_Orçamento Elétrico " xfId="1614"/>
    <cellStyle name="Normal 4 4 4 4" xfId="401"/>
    <cellStyle name="Normal 4 4 4 4 2" xfId="1129"/>
    <cellStyle name="Normal 4 4 4 4 2 2" xfId="2676"/>
    <cellStyle name="Normal 4 4 4 4 2 2 2" xfId="5271"/>
    <cellStyle name="Normal 4 4 4 4 2 2 2 2" xfId="12955"/>
    <cellStyle name="Normal 4 4 4 4 2 2 3" xfId="7796"/>
    <cellStyle name="Normal 4 4 4 4 2 2 3 2" xfId="15480"/>
    <cellStyle name="Normal 4 4 4 4 2 2 4" xfId="10360"/>
    <cellStyle name="Normal 4 4 4 4 2 3" xfId="3990"/>
    <cellStyle name="Normal 4 4 4 4 2 3 2" xfId="11674"/>
    <cellStyle name="Normal 4 4 4 4 2 4" xfId="6516"/>
    <cellStyle name="Normal 4 4 4 4 2 4 2" xfId="14200"/>
    <cellStyle name="Normal 4 4 4 4 2 5" xfId="9080"/>
    <cellStyle name="Normal 4 4 4 4 3" xfId="2036"/>
    <cellStyle name="Normal 4 4 4 4 3 2" xfId="4631"/>
    <cellStyle name="Normal 4 4 4 4 3 2 2" xfId="12315"/>
    <cellStyle name="Normal 4 4 4 4 3 3" xfId="7156"/>
    <cellStyle name="Normal 4 4 4 4 3 3 2" xfId="14840"/>
    <cellStyle name="Normal 4 4 4 4 3 4" xfId="9720"/>
    <cellStyle name="Normal 4 4 4 4 4" xfId="3350"/>
    <cellStyle name="Normal 4 4 4 4 4 2" xfId="11034"/>
    <cellStyle name="Normal 4 4 4 4 5" xfId="5876"/>
    <cellStyle name="Normal 4 4 4 4 5 2" xfId="13560"/>
    <cellStyle name="Normal 4 4 4 4 6" xfId="8440"/>
    <cellStyle name="Normal 4 4 4 4_Orçamento Elétrico " xfId="1615"/>
    <cellStyle name="Normal 4 4 4 5" xfId="531"/>
    <cellStyle name="Normal 4 4 4 5 2" xfId="1259"/>
    <cellStyle name="Normal 4 4 4 5 2 2" xfId="2806"/>
    <cellStyle name="Normal 4 4 4 5 2 2 2" xfId="5401"/>
    <cellStyle name="Normal 4 4 4 5 2 2 2 2" xfId="13085"/>
    <cellStyle name="Normal 4 4 4 5 2 2 3" xfId="7926"/>
    <cellStyle name="Normal 4 4 4 5 2 2 3 2" xfId="15610"/>
    <cellStyle name="Normal 4 4 4 5 2 2 4" xfId="10490"/>
    <cellStyle name="Normal 4 4 4 5 2 3" xfId="4120"/>
    <cellStyle name="Normal 4 4 4 5 2 3 2" xfId="11804"/>
    <cellStyle name="Normal 4 4 4 5 2 4" xfId="6646"/>
    <cellStyle name="Normal 4 4 4 5 2 4 2" xfId="14330"/>
    <cellStyle name="Normal 4 4 4 5 2 5" xfId="9210"/>
    <cellStyle name="Normal 4 4 4 5 3" xfId="2166"/>
    <cellStyle name="Normal 4 4 4 5 3 2" xfId="4761"/>
    <cellStyle name="Normal 4 4 4 5 3 2 2" xfId="12445"/>
    <cellStyle name="Normal 4 4 4 5 3 3" xfId="7286"/>
    <cellStyle name="Normal 4 4 4 5 3 3 2" xfId="14970"/>
    <cellStyle name="Normal 4 4 4 5 3 4" xfId="9850"/>
    <cellStyle name="Normal 4 4 4 5 4" xfId="3480"/>
    <cellStyle name="Normal 4 4 4 5 4 2" xfId="11164"/>
    <cellStyle name="Normal 4 4 4 5 5" xfId="6006"/>
    <cellStyle name="Normal 4 4 4 5 5 2" xfId="13690"/>
    <cellStyle name="Normal 4 4 4 5 6" xfId="8570"/>
    <cellStyle name="Normal 4 4 4 5_Orçamento Elétrico " xfId="1616"/>
    <cellStyle name="Normal 4 4 4 6" xfId="599"/>
    <cellStyle name="Normal 4 4 4 6 2" xfId="1327"/>
    <cellStyle name="Normal 4 4 4 6 2 2" xfId="2874"/>
    <cellStyle name="Normal 4 4 4 6 2 2 2" xfId="5469"/>
    <cellStyle name="Normal 4 4 4 6 2 2 2 2" xfId="13153"/>
    <cellStyle name="Normal 4 4 4 6 2 2 3" xfId="7994"/>
    <cellStyle name="Normal 4 4 4 6 2 2 3 2" xfId="15678"/>
    <cellStyle name="Normal 4 4 4 6 2 2 4" xfId="10558"/>
    <cellStyle name="Normal 4 4 4 6 2 3" xfId="4188"/>
    <cellStyle name="Normal 4 4 4 6 2 3 2" xfId="11872"/>
    <cellStyle name="Normal 4 4 4 6 2 4" xfId="6714"/>
    <cellStyle name="Normal 4 4 4 6 2 4 2" xfId="14398"/>
    <cellStyle name="Normal 4 4 4 6 2 5" xfId="9278"/>
    <cellStyle name="Normal 4 4 4 6 3" xfId="2234"/>
    <cellStyle name="Normal 4 4 4 6 3 2" xfId="4829"/>
    <cellStyle name="Normal 4 4 4 6 3 2 2" xfId="12513"/>
    <cellStyle name="Normal 4 4 4 6 3 3" xfId="7354"/>
    <cellStyle name="Normal 4 4 4 6 3 3 2" xfId="15038"/>
    <cellStyle name="Normal 4 4 4 6 3 4" xfId="9918"/>
    <cellStyle name="Normal 4 4 4 6 4" xfId="3548"/>
    <cellStyle name="Normal 4 4 4 6 4 2" xfId="11232"/>
    <cellStyle name="Normal 4 4 4 6 5" xfId="6074"/>
    <cellStyle name="Normal 4 4 4 6 5 2" xfId="13758"/>
    <cellStyle name="Normal 4 4 4 6 6" xfId="8638"/>
    <cellStyle name="Normal 4 4 4 6_Orçamento Elétrico " xfId="1617"/>
    <cellStyle name="Normal 4 4 4 7" xfId="675"/>
    <cellStyle name="Normal 4 4 4 7 2" xfId="1403"/>
    <cellStyle name="Normal 4 4 4 7 2 2" xfId="2950"/>
    <cellStyle name="Normal 4 4 4 7 2 2 2" xfId="5545"/>
    <cellStyle name="Normal 4 4 4 7 2 2 2 2" xfId="13229"/>
    <cellStyle name="Normal 4 4 4 7 2 2 3" xfId="8070"/>
    <cellStyle name="Normal 4 4 4 7 2 2 3 2" xfId="15754"/>
    <cellStyle name="Normal 4 4 4 7 2 2 4" xfId="10634"/>
    <cellStyle name="Normal 4 4 4 7 2 3" xfId="4264"/>
    <cellStyle name="Normal 4 4 4 7 2 3 2" xfId="11948"/>
    <cellStyle name="Normal 4 4 4 7 2 4" xfId="6790"/>
    <cellStyle name="Normal 4 4 4 7 2 4 2" xfId="14474"/>
    <cellStyle name="Normal 4 4 4 7 2 5" xfId="9354"/>
    <cellStyle name="Normal 4 4 4 7 3" xfId="2310"/>
    <cellStyle name="Normal 4 4 4 7 3 2" xfId="4905"/>
    <cellStyle name="Normal 4 4 4 7 3 2 2" xfId="12589"/>
    <cellStyle name="Normal 4 4 4 7 3 3" xfId="7430"/>
    <cellStyle name="Normal 4 4 4 7 3 3 2" xfId="15114"/>
    <cellStyle name="Normal 4 4 4 7 3 4" xfId="9994"/>
    <cellStyle name="Normal 4 4 4 7 4" xfId="3624"/>
    <cellStyle name="Normal 4 4 4 7 4 2" xfId="11308"/>
    <cellStyle name="Normal 4 4 4 7 5" xfId="6150"/>
    <cellStyle name="Normal 4 4 4 7 5 2" xfId="13834"/>
    <cellStyle name="Normal 4 4 4 7 6" xfId="8714"/>
    <cellStyle name="Normal 4 4 4 7_Orçamento Elétrico " xfId="1618"/>
    <cellStyle name="Normal 4 4 4 8" xfId="721"/>
    <cellStyle name="Normal 4 4 4 8 2" xfId="1449"/>
    <cellStyle name="Normal 4 4 4 8 2 2" xfId="2996"/>
    <cellStyle name="Normal 4 4 4 8 2 2 2" xfId="5591"/>
    <cellStyle name="Normal 4 4 4 8 2 2 2 2" xfId="13275"/>
    <cellStyle name="Normal 4 4 4 8 2 2 3" xfId="8116"/>
    <cellStyle name="Normal 4 4 4 8 2 2 3 2" xfId="15800"/>
    <cellStyle name="Normal 4 4 4 8 2 2 4" xfId="10680"/>
    <cellStyle name="Normal 4 4 4 8 2 3" xfId="4310"/>
    <cellStyle name="Normal 4 4 4 8 2 3 2" xfId="11994"/>
    <cellStyle name="Normal 4 4 4 8 2 4" xfId="6836"/>
    <cellStyle name="Normal 4 4 4 8 2 4 2" xfId="14520"/>
    <cellStyle name="Normal 4 4 4 8 2 5" xfId="9400"/>
    <cellStyle name="Normal 4 4 4 8 3" xfId="2356"/>
    <cellStyle name="Normal 4 4 4 8 3 2" xfId="4951"/>
    <cellStyle name="Normal 4 4 4 8 3 2 2" xfId="12635"/>
    <cellStyle name="Normal 4 4 4 8 3 3" xfId="7476"/>
    <cellStyle name="Normal 4 4 4 8 3 3 2" xfId="15160"/>
    <cellStyle name="Normal 4 4 4 8 3 4" xfId="10040"/>
    <cellStyle name="Normal 4 4 4 8 4" xfId="3670"/>
    <cellStyle name="Normal 4 4 4 8 4 2" xfId="11354"/>
    <cellStyle name="Normal 4 4 4 8 5" xfId="6196"/>
    <cellStyle name="Normal 4 4 4 8 5 2" xfId="13880"/>
    <cellStyle name="Normal 4 4 4 8 6" xfId="8760"/>
    <cellStyle name="Normal 4 4 4 8_Orçamento Elétrico " xfId="1619"/>
    <cellStyle name="Normal 4 4 4 9" xfId="887"/>
    <cellStyle name="Normal 4 4 4 9 2" xfId="2436"/>
    <cellStyle name="Normal 4 4 4 9 2 2" xfId="5031"/>
    <cellStyle name="Normal 4 4 4 9 2 2 2" xfId="12715"/>
    <cellStyle name="Normal 4 4 4 9 2 3" xfId="7556"/>
    <cellStyle name="Normal 4 4 4 9 2 3 2" xfId="15240"/>
    <cellStyle name="Normal 4 4 4 9 2 4" xfId="10120"/>
    <cellStyle name="Normal 4 4 4 9 3" xfId="3750"/>
    <cellStyle name="Normal 4 4 4 9 3 2" xfId="11434"/>
    <cellStyle name="Normal 4 4 4 9 4" xfId="6276"/>
    <cellStyle name="Normal 4 4 4 9 4 2" xfId="13960"/>
    <cellStyle name="Normal 4 4 4 9 5" xfId="8840"/>
    <cellStyle name="Normal 4 4 4_Orçamento Elétrico " xfId="1612"/>
    <cellStyle name="Normal 4 4 5" xfId="205"/>
    <cellStyle name="Normal 4 4 5 2" xfId="933"/>
    <cellStyle name="Normal 4 4 5 2 2" xfId="2481"/>
    <cellStyle name="Normal 4 4 5 2 2 2" xfId="5076"/>
    <cellStyle name="Normal 4 4 5 2 2 2 2" xfId="12760"/>
    <cellStyle name="Normal 4 4 5 2 2 3" xfId="7601"/>
    <cellStyle name="Normal 4 4 5 2 2 3 2" xfId="15285"/>
    <cellStyle name="Normal 4 4 5 2 2 4" xfId="10165"/>
    <cellStyle name="Normal 4 4 5 2 3" xfId="3795"/>
    <cellStyle name="Normal 4 4 5 2 3 2" xfId="11479"/>
    <cellStyle name="Normal 4 4 5 2 4" xfId="6321"/>
    <cellStyle name="Normal 4 4 5 2 4 2" xfId="14005"/>
    <cellStyle name="Normal 4 4 5 2 5" xfId="8885"/>
    <cellStyle name="Normal 4 4 5 3" xfId="1841"/>
    <cellStyle name="Normal 4 4 5 3 2" xfId="4436"/>
    <cellStyle name="Normal 4 4 5 3 2 2" xfId="12120"/>
    <cellStyle name="Normal 4 4 5 3 3" xfId="6961"/>
    <cellStyle name="Normal 4 4 5 3 3 2" xfId="14645"/>
    <cellStyle name="Normal 4 4 5 3 4" xfId="9525"/>
    <cellStyle name="Normal 4 4 5 4" xfId="3155"/>
    <cellStyle name="Normal 4 4 5 4 2" xfId="10839"/>
    <cellStyle name="Normal 4 4 5 5" xfId="5681"/>
    <cellStyle name="Normal 4 4 5 5 2" xfId="13365"/>
    <cellStyle name="Normal 4 4 5 6" xfId="8245"/>
    <cellStyle name="Normal 4 4 5_Orçamento Elétrico " xfId="1620"/>
    <cellStyle name="Normal 4 4 6" xfId="280"/>
    <cellStyle name="Normal 4 4 6 2" xfId="1008"/>
    <cellStyle name="Normal 4 4 6 2 2" xfId="2556"/>
    <cellStyle name="Normal 4 4 6 2 2 2" xfId="5151"/>
    <cellStyle name="Normal 4 4 6 2 2 2 2" xfId="12835"/>
    <cellStyle name="Normal 4 4 6 2 2 3" xfId="7676"/>
    <cellStyle name="Normal 4 4 6 2 2 3 2" xfId="15360"/>
    <cellStyle name="Normal 4 4 6 2 2 4" xfId="10240"/>
    <cellStyle name="Normal 4 4 6 2 3" xfId="3870"/>
    <cellStyle name="Normal 4 4 6 2 3 2" xfId="11554"/>
    <cellStyle name="Normal 4 4 6 2 4" xfId="6396"/>
    <cellStyle name="Normal 4 4 6 2 4 2" xfId="14080"/>
    <cellStyle name="Normal 4 4 6 2 5" xfId="8960"/>
    <cellStyle name="Normal 4 4 6 3" xfId="1916"/>
    <cellStyle name="Normal 4 4 6 3 2" xfId="4511"/>
    <cellStyle name="Normal 4 4 6 3 2 2" xfId="12195"/>
    <cellStyle name="Normal 4 4 6 3 3" xfId="7036"/>
    <cellStyle name="Normal 4 4 6 3 3 2" xfId="14720"/>
    <cellStyle name="Normal 4 4 6 3 4" xfId="9600"/>
    <cellStyle name="Normal 4 4 6 4" xfId="3230"/>
    <cellStyle name="Normal 4 4 6 4 2" xfId="10914"/>
    <cellStyle name="Normal 4 4 6 5" xfId="5756"/>
    <cellStyle name="Normal 4 4 6 5 2" xfId="13440"/>
    <cellStyle name="Normal 4 4 6 6" xfId="8320"/>
    <cellStyle name="Normal 4 4 6_Orçamento Elétrico " xfId="1621"/>
    <cellStyle name="Normal 4 4 7" xfId="361"/>
    <cellStyle name="Normal 4 4 7 2" xfId="1089"/>
    <cellStyle name="Normal 4 4 7 2 2" xfId="2636"/>
    <cellStyle name="Normal 4 4 7 2 2 2" xfId="5231"/>
    <cellStyle name="Normal 4 4 7 2 2 2 2" xfId="12915"/>
    <cellStyle name="Normal 4 4 7 2 2 3" xfId="7756"/>
    <cellStyle name="Normal 4 4 7 2 2 3 2" xfId="15440"/>
    <cellStyle name="Normal 4 4 7 2 2 4" xfId="10320"/>
    <cellStyle name="Normal 4 4 7 2 3" xfId="3950"/>
    <cellStyle name="Normal 4 4 7 2 3 2" xfId="11634"/>
    <cellStyle name="Normal 4 4 7 2 4" xfId="6476"/>
    <cellStyle name="Normal 4 4 7 2 4 2" xfId="14160"/>
    <cellStyle name="Normal 4 4 7 2 5" xfId="9040"/>
    <cellStyle name="Normal 4 4 7 3" xfId="1996"/>
    <cellStyle name="Normal 4 4 7 3 2" xfId="4591"/>
    <cellStyle name="Normal 4 4 7 3 2 2" xfId="12275"/>
    <cellStyle name="Normal 4 4 7 3 3" xfId="7116"/>
    <cellStyle name="Normal 4 4 7 3 3 2" xfId="14800"/>
    <cellStyle name="Normal 4 4 7 3 4" xfId="9680"/>
    <cellStyle name="Normal 4 4 7 4" xfId="3310"/>
    <cellStyle name="Normal 4 4 7 4 2" xfId="10994"/>
    <cellStyle name="Normal 4 4 7 5" xfId="5836"/>
    <cellStyle name="Normal 4 4 7 5 2" xfId="13520"/>
    <cellStyle name="Normal 4 4 7 6" xfId="8400"/>
    <cellStyle name="Normal 4 4 7_Orçamento Elétrico " xfId="1622"/>
    <cellStyle name="Normal 4 4 8" xfId="465"/>
    <cellStyle name="Normal 4 4 8 2" xfId="1193"/>
    <cellStyle name="Normal 4 4 8 2 2" xfId="2740"/>
    <cellStyle name="Normal 4 4 8 2 2 2" xfId="5335"/>
    <cellStyle name="Normal 4 4 8 2 2 2 2" xfId="13019"/>
    <cellStyle name="Normal 4 4 8 2 2 3" xfId="7860"/>
    <cellStyle name="Normal 4 4 8 2 2 3 2" xfId="15544"/>
    <cellStyle name="Normal 4 4 8 2 2 4" xfId="10424"/>
    <cellStyle name="Normal 4 4 8 2 3" xfId="4054"/>
    <cellStyle name="Normal 4 4 8 2 3 2" xfId="11738"/>
    <cellStyle name="Normal 4 4 8 2 4" xfId="6580"/>
    <cellStyle name="Normal 4 4 8 2 4 2" xfId="14264"/>
    <cellStyle name="Normal 4 4 8 2 5" xfId="9144"/>
    <cellStyle name="Normal 4 4 8 3" xfId="2100"/>
    <cellStyle name="Normal 4 4 8 3 2" xfId="4695"/>
    <cellStyle name="Normal 4 4 8 3 2 2" xfId="12379"/>
    <cellStyle name="Normal 4 4 8 3 3" xfId="7220"/>
    <cellStyle name="Normal 4 4 8 3 3 2" xfId="14904"/>
    <cellStyle name="Normal 4 4 8 3 4" xfId="9784"/>
    <cellStyle name="Normal 4 4 8 4" xfId="3414"/>
    <cellStyle name="Normal 4 4 8 4 2" xfId="11098"/>
    <cellStyle name="Normal 4 4 8 5" xfId="5940"/>
    <cellStyle name="Normal 4 4 8 5 2" xfId="13624"/>
    <cellStyle name="Normal 4 4 8 6" xfId="8504"/>
    <cellStyle name="Normal 4 4 8_Orçamento Elétrico " xfId="1623"/>
    <cellStyle name="Normal 4 4 9" xfId="448"/>
    <cellStyle name="Normal 4 4 9 2" xfId="1176"/>
    <cellStyle name="Normal 4 4 9 2 2" xfId="2723"/>
    <cellStyle name="Normal 4 4 9 2 2 2" xfId="5318"/>
    <cellStyle name="Normal 4 4 9 2 2 2 2" xfId="13002"/>
    <cellStyle name="Normal 4 4 9 2 2 3" xfId="7843"/>
    <cellStyle name="Normal 4 4 9 2 2 3 2" xfId="15527"/>
    <cellStyle name="Normal 4 4 9 2 2 4" xfId="10407"/>
    <cellStyle name="Normal 4 4 9 2 3" xfId="4037"/>
    <cellStyle name="Normal 4 4 9 2 3 2" xfId="11721"/>
    <cellStyle name="Normal 4 4 9 2 4" xfId="6563"/>
    <cellStyle name="Normal 4 4 9 2 4 2" xfId="14247"/>
    <cellStyle name="Normal 4 4 9 2 5" xfId="9127"/>
    <cellStyle name="Normal 4 4 9 3" xfId="2083"/>
    <cellStyle name="Normal 4 4 9 3 2" xfId="4678"/>
    <cellStyle name="Normal 4 4 9 3 2 2" xfId="12362"/>
    <cellStyle name="Normal 4 4 9 3 3" xfId="7203"/>
    <cellStyle name="Normal 4 4 9 3 3 2" xfId="14887"/>
    <cellStyle name="Normal 4 4 9 3 4" xfId="9767"/>
    <cellStyle name="Normal 4 4 9 4" xfId="3397"/>
    <cellStyle name="Normal 4 4 9 4 2" xfId="11081"/>
    <cellStyle name="Normal 4 4 9 5" xfId="5923"/>
    <cellStyle name="Normal 4 4 9 5 2" xfId="13607"/>
    <cellStyle name="Normal 4 4 9 6" xfId="8487"/>
    <cellStyle name="Normal 4 4 9_Orçamento Elétrico " xfId="1624"/>
    <cellStyle name="Normal 4 4_Orçamento Elétrico " xfId="1577"/>
    <cellStyle name="Normal 4 5" xfId="54"/>
    <cellStyle name="Normal 4 5 10" xfId="577"/>
    <cellStyle name="Normal 4 5 10 2" xfId="1305"/>
    <cellStyle name="Normal 4 5 10 2 2" xfId="2852"/>
    <cellStyle name="Normal 4 5 10 2 2 2" xfId="5447"/>
    <cellStyle name="Normal 4 5 10 2 2 2 2" xfId="13131"/>
    <cellStyle name="Normal 4 5 10 2 2 3" xfId="7972"/>
    <cellStyle name="Normal 4 5 10 2 2 3 2" xfId="15656"/>
    <cellStyle name="Normal 4 5 10 2 2 4" xfId="10536"/>
    <cellStyle name="Normal 4 5 10 2 3" xfId="4166"/>
    <cellStyle name="Normal 4 5 10 2 3 2" xfId="11850"/>
    <cellStyle name="Normal 4 5 10 2 4" xfId="6692"/>
    <cellStyle name="Normal 4 5 10 2 4 2" xfId="14376"/>
    <cellStyle name="Normal 4 5 10 2 5" xfId="9256"/>
    <cellStyle name="Normal 4 5 10 3" xfId="2212"/>
    <cellStyle name="Normal 4 5 10 3 2" xfId="4807"/>
    <cellStyle name="Normal 4 5 10 3 2 2" xfId="12491"/>
    <cellStyle name="Normal 4 5 10 3 3" xfId="7332"/>
    <cellStyle name="Normal 4 5 10 3 3 2" xfId="15016"/>
    <cellStyle name="Normal 4 5 10 3 4" xfId="9896"/>
    <cellStyle name="Normal 4 5 10 4" xfId="3526"/>
    <cellStyle name="Normal 4 5 10 4 2" xfId="11210"/>
    <cellStyle name="Normal 4 5 10 5" xfId="6052"/>
    <cellStyle name="Normal 4 5 10 5 2" xfId="13736"/>
    <cellStyle name="Normal 4 5 10 6" xfId="8616"/>
    <cellStyle name="Normal 4 5 10_Orçamento Elétrico " xfId="1626"/>
    <cellStyle name="Normal 4 5 11" xfId="587"/>
    <cellStyle name="Normal 4 5 11 2" xfId="1315"/>
    <cellStyle name="Normal 4 5 11 2 2" xfId="2862"/>
    <cellStyle name="Normal 4 5 11 2 2 2" xfId="5457"/>
    <cellStyle name="Normal 4 5 11 2 2 2 2" xfId="13141"/>
    <cellStyle name="Normal 4 5 11 2 2 3" xfId="7982"/>
    <cellStyle name="Normal 4 5 11 2 2 3 2" xfId="15666"/>
    <cellStyle name="Normal 4 5 11 2 2 4" xfId="10546"/>
    <cellStyle name="Normal 4 5 11 2 3" xfId="4176"/>
    <cellStyle name="Normal 4 5 11 2 3 2" xfId="11860"/>
    <cellStyle name="Normal 4 5 11 2 4" xfId="6702"/>
    <cellStyle name="Normal 4 5 11 2 4 2" xfId="14386"/>
    <cellStyle name="Normal 4 5 11 2 5" xfId="9266"/>
    <cellStyle name="Normal 4 5 11 3" xfId="2222"/>
    <cellStyle name="Normal 4 5 11 3 2" xfId="4817"/>
    <cellStyle name="Normal 4 5 11 3 2 2" xfId="12501"/>
    <cellStyle name="Normal 4 5 11 3 3" xfId="7342"/>
    <cellStyle name="Normal 4 5 11 3 3 2" xfId="15026"/>
    <cellStyle name="Normal 4 5 11 3 4" xfId="9906"/>
    <cellStyle name="Normal 4 5 11 4" xfId="3536"/>
    <cellStyle name="Normal 4 5 11 4 2" xfId="11220"/>
    <cellStyle name="Normal 4 5 11 5" xfId="6062"/>
    <cellStyle name="Normal 4 5 11 5 2" xfId="13746"/>
    <cellStyle name="Normal 4 5 11 6" xfId="8626"/>
    <cellStyle name="Normal 4 5 11_Orçamento Elétrico " xfId="1627"/>
    <cellStyle name="Normal 4 5 12" xfId="809"/>
    <cellStyle name="Normal 4 5 12 2" xfId="2398"/>
    <cellStyle name="Normal 4 5 12 2 2" xfId="4993"/>
    <cellStyle name="Normal 4 5 12 2 2 2" xfId="12677"/>
    <cellStyle name="Normal 4 5 12 2 3" xfId="7518"/>
    <cellStyle name="Normal 4 5 12 2 3 2" xfId="15202"/>
    <cellStyle name="Normal 4 5 12 2 4" xfId="10082"/>
    <cellStyle name="Normal 4 5 12 3" xfId="3712"/>
    <cellStyle name="Normal 4 5 12 3 2" xfId="11396"/>
    <cellStyle name="Normal 4 5 12 4" xfId="6238"/>
    <cellStyle name="Normal 4 5 12 4 2" xfId="13922"/>
    <cellStyle name="Normal 4 5 12 5" xfId="8802"/>
    <cellStyle name="Normal 4 5 13" xfId="1758"/>
    <cellStyle name="Normal 4 5 13 2" xfId="4353"/>
    <cellStyle name="Normal 4 5 13 2 2" xfId="12037"/>
    <cellStyle name="Normal 4 5 13 3" xfId="6878"/>
    <cellStyle name="Normal 4 5 13 3 2" xfId="14562"/>
    <cellStyle name="Normal 4 5 13 4" xfId="9442"/>
    <cellStyle name="Normal 4 5 14" xfId="3062"/>
    <cellStyle name="Normal 4 5 14 2" xfId="10746"/>
    <cellStyle name="Normal 4 5 15" xfId="3097"/>
    <cellStyle name="Normal 4 5 15 2" xfId="10781"/>
    <cellStyle name="Normal 4 5 16" xfId="83"/>
    <cellStyle name="Normal 4 5 17" xfId="8162"/>
    <cellStyle name="Normal 4 5 2" xfId="65"/>
    <cellStyle name="Normal 4 5 2 10" xfId="823"/>
    <cellStyle name="Normal 4 5 2 10 2" xfId="2410"/>
    <cellStyle name="Normal 4 5 2 10 2 2" xfId="5005"/>
    <cellStyle name="Normal 4 5 2 10 2 2 2" xfId="12689"/>
    <cellStyle name="Normal 4 5 2 10 2 3" xfId="7530"/>
    <cellStyle name="Normal 4 5 2 10 2 3 2" xfId="15214"/>
    <cellStyle name="Normal 4 5 2 10 2 4" xfId="10094"/>
    <cellStyle name="Normal 4 5 2 10 3" xfId="3724"/>
    <cellStyle name="Normal 4 5 2 10 3 2" xfId="11408"/>
    <cellStyle name="Normal 4 5 2 10 4" xfId="6250"/>
    <cellStyle name="Normal 4 5 2 10 4 2" xfId="13934"/>
    <cellStyle name="Normal 4 5 2 10 5" xfId="8814"/>
    <cellStyle name="Normal 4 5 2 11" xfId="1770"/>
    <cellStyle name="Normal 4 5 2 11 2" xfId="4365"/>
    <cellStyle name="Normal 4 5 2 11 2 2" xfId="12049"/>
    <cellStyle name="Normal 4 5 2 11 3" xfId="6890"/>
    <cellStyle name="Normal 4 5 2 11 3 2" xfId="14574"/>
    <cellStyle name="Normal 4 5 2 11 4" xfId="9454"/>
    <cellStyle name="Normal 4 5 2 12" xfId="3074"/>
    <cellStyle name="Normal 4 5 2 12 2" xfId="10758"/>
    <cellStyle name="Normal 4 5 2 13" xfId="3040"/>
    <cellStyle name="Normal 4 5 2 13 2" xfId="10724"/>
    <cellStyle name="Normal 4 5 2 14" xfId="95"/>
    <cellStyle name="Normal 4 5 2 15" xfId="8174"/>
    <cellStyle name="Normal 4 5 2 2" xfId="173"/>
    <cellStyle name="Normal 4 5 2 2 10" xfId="1810"/>
    <cellStyle name="Normal 4 5 2 2 10 2" xfId="4405"/>
    <cellStyle name="Normal 4 5 2 2 10 2 2" xfId="12089"/>
    <cellStyle name="Normal 4 5 2 2 10 3" xfId="6930"/>
    <cellStyle name="Normal 4 5 2 2 10 3 2" xfId="14614"/>
    <cellStyle name="Normal 4 5 2 2 10 4" xfId="9494"/>
    <cellStyle name="Normal 4 5 2 2 11" xfId="3124"/>
    <cellStyle name="Normal 4 5 2 2 11 2" xfId="10808"/>
    <cellStyle name="Normal 4 5 2 2 12" xfId="5650"/>
    <cellStyle name="Normal 4 5 2 2 12 2" xfId="13334"/>
    <cellStyle name="Normal 4 5 2 2 13" xfId="8214"/>
    <cellStyle name="Normal 4 5 2 2 2" xfId="262"/>
    <cellStyle name="Normal 4 5 2 2 2 2" xfId="990"/>
    <cellStyle name="Normal 4 5 2 2 2 2 2" xfId="2538"/>
    <cellStyle name="Normal 4 5 2 2 2 2 2 2" xfId="5133"/>
    <cellStyle name="Normal 4 5 2 2 2 2 2 2 2" xfId="12817"/>
    <cellStyle name="Normal 4 5 2 2 2 2 2 3" xfId="7658"/>
    <cellStyle name="Normal 4 5 2 2 2 2 2 3 2" xfId="15342"/>
    <cellStyle name="Normal 4 5 2 2 2 2 2 4" xfId="10222"/>
    <cellStyle name="Normal 4 5 2 2 2 2 3" xfId="3852"/>
    <cellStyle name="Normal 4 5 2 2 2 2 3 2" xfId="11536"/>
    <cellStyle name="Normal 4 5 2 2 2 2 4" xfId="6378"/>
    <cellStyle name="Normal 4 5 2 2 2 2 4 2" xfId="14062"/>
    <cellStyle name="Normal 4 5 2 2 2 2 5" xfId="8942"/>
    <cellStyle name="Normal 4 5 2 2 2 3" xfId="1898"/>
    <cellStyle name="Normal 4 5 2 2 2 3 2" xfId="4493"/>
    <cellStyle name="Normal 4 5 2 2 2 3 2 2" xfId="12177"/>
    <cellStyle name="Normal 4 5 2 2 2 3 3" xfId="7018"/>
    <cellStyle name="Normal 4 5 2 2 2 3 3 2" xfId="14702"/>
    <cellStyle name="Normal 4 5 2 2 2 3 4" xfId="9582"/>
    <cellStyle name="Normal 4 5 2 2 2 4" xfId="3212"/>
    <cellStyle name="Normal 4 5 2 2 2 4 2" xfId="10896"/>
    <cellStyle name="Normal 4 5 2 2 2 5" xfId="5738"/>
    <cellStyle name="Normal 4 5 2 2 2 5 2" xfId="13422"/>
    <cellStyle name="Normal 4 5 2 2 2 6" xfId="8302"/>
    <cellStyle name="Normal 4 5 2 2 2_Orçamento Elétrico " xfId="1630"/>
    <cellStyle name="Normal 4 5 2 2 3" xfId="334"/>
    <cellStyle name="Normal 4 5 2 2 3 2" xfId="1062"/>
    <cellStyle name="Normal 4 5 2 2 3 2 2" xfId="2610"/>
    <cellStyle name="Normal 4 5 2 2 3 2 2 2" xfId="5205"/>
    <cellStyle name="Normal 4 5 2 2 3 2 2 2 2" xfId="12889"/>
    <cellStyle name="Normal 4 5 2 2 3 2 2 3" xfId="7730"/>
    <cellStyle name="Normal 4 5 2 2 3 2 2 3 2" xfId="15414"/>
    <cellStyle name="Normal 4 5 2 2 3 2 2 4" xfId="10294"/>
    <cellStyle name="Normal 4 5 2 2 3 2 3" xfId="3924"/>
    <cellStyle name="Normal 4 5 2 2 3 2 3 2" xfId="11608"/>
    <cellStyle name="Normal 4 5 2 2 3 2 4" xfId="6450"/>
    <cellStyle name="Normal 4 5 2 2 3 2 4 2" xfId="14134"/>
    <cellStyle name="Normal 4 5 2 2 3 2 5" xfId="9014"/>
    <cellStyle name="Normal 4 5 2 2 3 3" xfId="1970"/>
    <cellStyle name="Normal 4 5 2 2 3 3 2" xfId="4565"/>
    <cellStyle name="Normal 4 5 2 2 3 3 2 2" xfId="12249"/>
    <cellStyle name="Normal 4 5 2 2 3 3 3" xfId="7090"/>
    <cellStyle name="Normal 4 5 2 2 3 3 3 2" xfId="14774"/>
    <cellStyle name="Normal 4 5 2 2 3 3 4" xfId="9654"/>
    <cellStyle name="Normal 4 5 2 2 3 4" xfId="3284"/>
    <cellStyle name="Normal 4 5 2 2 3 4 2" xfId="10968"/>
    <cellStyle name="Normal 4 5 2 2 3 5" xfId="5810"/>
    <cellStyle name="Normal 4 5 2 2 3 5 2" xfId="13494"/>
    <cellStyle name="Normal 4 5 2 2 3 6" xfId="8374"/>
    <cellStyle name="Normal 4 5 2 2 3_Orçamento Elétrico " xfId="1631"/>
    <cellStyle name="Normal 4 5 2 2 4" xfId="415"/>
    <cellStyle name="Normal 4 5 2 2 4 2" xfId="1143"/>
    <cellStyle name="Normal 4 5 2 2 4 2 2" xfId="2690"/>
    <cellStyle name="Normal 4 5 2 2 4 2 2 2" xfId="5285"/>
    <cellStyle name="Normal 4 5 2 2 4 2 2 2 2" xfId="12969"/>
    <cellStyle name="Normal 4 5 2 2 4 2 2 3" xfId="7810"/>
    <cellStyle name="Normal 4 5 2 2 4 2 2 3 2" xfId="15494"/>
    <cellStyle name="Normal 4 5 2 2 4 2 2 4" xfId="10374"/>
    <cellStyle name="Normal 4 5 2 2 4 2 3" xfId="4004"/>
    <cellStyle name="Normal 4 5 2 2 4 2 3 2" xfId="11688"/>
    <cellStyle name="Normal 4 5 2 2 4 2 4" xfId="6530"/>
    <cellStyle name="Normal 4 5 2 2 4 2 4 2" xfId="14214"/>
    <cellStyle name="Normal 4 5 2 2 4 2 5" xfId="9094"/>
    <cellStyle name="Normal 4 5 2 2 4 3" xfId="2050"/>
    <cellStyle name="Normal 4 5 2 2 4 3 2" xfId="4645"/>
    <cellStyle name="Normal 4 5 2 2 4 3 2 2" xfId="12329"/>
    <cellStyle name="Normal 4 5 2 2 4 3 3" xfId="7170"/>
    <cellStyle name="Normal 4 5 2 2 4 3 3 2" xfId="14854"/>
    <cellStyle name="Normal 4 5 2 2 4 3 4" xfId="9734"/>
    <cellStyle name="Normal 4 5 2 2 4 4" xfId="3364"/>
    <cellStyle name="Normal 4 5 2 2 4 4 2" xfId="11048"/>
    <cellStyle name="Normal 4 5 2 2 4 5" xfId="5890"/>
    <cellStyle name="Normal 4 5 2 2 4 5 2" xfId="13574"/>
    <cellStyle name="Normal 4 5 2 2 4 6" xfId="8454"/>
    <cellStyle name="Normal 4 5 2 2 4_Orçamento Elétrico " xfId="1632"/>
    <cellStyle name="Normal 4 5 2 2 5" xfId="545"/>
    <cellStyle name="Normal 4 5 2 2 5 2" xfId="1273"/>
    <cellStyle name="Normal 4 5 2 2 5 2 2" xfId="2820"/>
    <cellStyle name="Normal 4 5 2 2 5 2 2 2" xfId="5415"/>
    <cellStyle name="Normal 4 5 2 2 5 2 2 2 2" xfId="13099"/>
    <cellStyle name="Normal 4 5 2 2 5 2 2 3" xfId="7940"/>
    <cellStyle name="Normal 4 5 2 2 5 2 2 3 2" xfId="15624"/>
    <cellStyle name="Normal 4 5 2 2 5 2 2 4" xfId="10504"/>
    <cellStyle name="Normal 4 5 2 2 5 2 3" xfId="4134"/>
    <cellStyle name="Normal 4 5 2 2 5 2 3 2" xfId="11818"/>
    <cellStyle name="Normal 4 5 2 2 5 2 4" xfId="6660"/>
    <cellStyle name="Normal 4 5 2 2 5 2 4 2" xfId="14344"/>
    <cellStyle name="Normal 4 5 2 2 5 2 5" xfId="9224"/>
    <cellStyle name="Normal 4 5 2 2 5 3" xfId="2180"/>
    <cellStyle name="Normal 4 5 2 2 5 3 2" xfId="4775"/>
    <cellStyle name="Normal 4 5 2 2 5 3 2 2" xfId="12459"/>
    <cellStyle name="Normal 4 5 2 2 5 3 3" xfId="7300"/>
    <cellStyle name="Normal 4 5 2 2 5 3 3 2" xfId="14984"/>
    <cellStyle name="Normal 4 5 2 2 5 3 4" xfId="9864"/>
    <cellStyle name="Normal 4 5 2 2 5 4" xfId="3494"/>
    <cellStyle name="Normal 4 5 2 2 5 4 2" xfId="11178"/>
    <cellStyle name="Normal 4 5 2 2 5 5" xfId="6020"/>
    <cellStyle name="Normal 4 5 2 2 5 5 2" xfId="13704"/>
    <cellStyle name="Normal 4 5 2 2 5 6" xfId="8584"/>
    <cellStyle name="Normal 4 5 2 2 5_Orçamento Elétrico " xfId="1633"/>
    <cellStyle name="Normal 4 5 2 2 6" xfId="613"/>
    <cellStyle name="Normal 4 5 2 2 6 2" xfId="1341"/>
    <cellStyle name="Normal 4 5 2 2 6 2 2" xfId="2888"/>
    <cellStyle name="Normal 4 5 2 2 6 2 2 2" xfId="5483"/>
    <cellStyle name="Normal 4 5 2 2 6 2 2 2 2" xfId="13167"/>
    <cellStyle name="Normal 4 5 2 2 6 2 2 3" xfId="8008"/>
    <cellStyle name="Normal 4 5 2 2 6 2 2 3 2" xfId="15692"/>
    <cellStyle name="Normal 4 5 2 2 6 2 2 4" xfId="10572"/>
    <cellStyle name="Normal 4 5 2 2 6 2 3" xfId="4202"/>
    <cellStyle name="Normal 4 5 2 2 6 2 3 2" xfId="11886"/>
    <cellStyle name="Normal 4 5 2 2 6 2 4" xfId="6728"/>
    <cellStyle name="Normal 4 5 2 2 6 2 4 2" xfId="14412"/>
    <cellStyle name="Normal 4 5 2 2 6 2 5" xfId="9292"/>
    <cellStyle name="Normal 4 5 2 2 6 3" xfId="2248"/>
    <cellStyle name="Normal 4 5 2 2 6 3 2" xfId="4843"/>
    <cellStyle name="Normal 4 5 2 2 6 3 2 2" xfId="12527"/>
    <cellStyle name="Normal 4 5 2 2 6 3 3" xfId="7368"/>
    <cellStyle name="Normal 4 5 2 2 6 3 3 2" xfId="15052"/>
    <cellStyle name="Normal 4 5 2 2 6 3 4" xfId="9932"/>
    <cellStyle name="Normal 4 5 2 2 6 4" xfId="3562"/>
    <cellStyle name="Normal 4 5 2 2 6 4 2" xfId="11246"/>
    <cellStyle name="Normal 4 5 2 2 6 5" xfId="6088"/>
    <cellStyle name="Normal 4 5 2 2 6 5 2" xfId="13772"/>
    <cellStyle name="Normal 4 5 2 2 6 6" xfId="8652"/>
    <cellStyle name="Normal 4 5 2 2 6_Orçamento Elétrico " xfId="1634"/>
    <cellStyle name="Normal 4 5 2 2 7" xfId="689"/>
    <cellStyle name="Normal 4 5 2 2 7 2" xfId="1417"/>
    <cellStyle name="Normal 4 5 2 2 7 2 2" xfId="2964"/>
    <cellStyle name="Normal 4 5 2 2 7 2 2 2" xfId="5559"/>
    <cellStyle name="Normal 4 5 2 2 7 2 2 2 2" xfId="13243"/>
    <cellStyle name="Normal 4 5 2 2 7 2 2 3" xfId="8084"/>
    <cellStyle name="Normal 4 5 2 2 7 2 2 3 2" xfId="15768"/>
    <cellStyle name="Normal 4 5 2 2 7 2 2 4" xfId="10648"/>
    <cellStyle name="Normal 4 5 2 2 7 2 3" xfId="4278"/>
    <cellStyle name="Normal 4 5 2 2 7 2 3 2" xfId="11962"/>
    <cellStyle name="Normal 4 5 2 2 7 2 4" xfId="6804"/>
    <cellStyle name="Normal 4 5 2 2 7 2 4 2" xfId="14488"/>
    <cellStyle name="Normal 4 5 2 2 7 2 5" xfId="9368"/>
    <cellStyle name="Normal 4 5 2 2 7 3" xfId="2324"/>
    <cellStyle name="Normal 4 5 2 2 7 3 2" xfId="4919"/>
    <cellStyle name="Normal 4 5 2 2 7 3 2 2" xfId="12603"/>
    <cellStyle name="Normal 4 5 2 2 7 3 3" xfId="7444"/>
    <cellStyle name="Normal 4 5 2 2 7 3 3 2" xfId="15128"/>
    <cellStyle name="Normal 4 5 2 2 7 3 4" xfId="10008"/>
    <cellStyle name="Normal 4 5 2 2 7 4" xfId="3638"/>
    <cellStyle name="Normal 4 5 2 2 7 4 2" xfId="11322"/>
    <cellStyle name="Normal 4 5 2 2 7 5" xfId="6164"/>
    <cellStyle name="Normal 4 5 2 2 7 5 2" xfId="13848"/>
    <cellStyle name="Normal 4 5 2 2 7 6" xfId="8728"/>
    <cellStyle name="Normal 4 5 2 2 7_Orçamento Elétrico " xfId="1635"/>
    <cellStyle name="Normal 4 5 2 2 8" xfId="735"/>
    <cellStyle name="Normal 4 5 2 2 8 2" xfId="1463"/>
    <cellStyle name="Normal 4 5 2 2 8 2 2" xfId="3010"/>
    <cellStyle name="Normal 4 5 2 2 8 2 2 2" xfId="5605"/>
    <cellStyle name="Normal 4 5 2 2 8 2 2 2 2" xfId="13289"/>
    <cellStyle name="Normal 4 5 2 2 8 2 2 3" xfId="8130"/>
    <cellStyle name="Normal 4 5 2 2 8 2 2 3 2" xfId="15814"/>
    <cellStyle name="Normal 4 5 2 2 8 2 2 4" xfId="10694"/>
    <cellStyle name="Normal 4 5 2 2 8 2 3" xfId="4324"/>
    <cellStyle name="Normal 4 5 2 2 8 2 3 2" xfId="12008"/>
    <cellStyle name="Normal 4 5 2 2 8 2 4" xfId="6850"/>
    <cellStyle name="Normal 4 5 2 2 8 2 4 2" xfId="14534"/>
    <cellStyle name="Normal 4 5 2 2 8 2 5" xfId="9414"/>
    <cellStyle name="Normal 4 5 2 2 8 3" xfId="2370"/>
    <cellStyle name="Normal 4 5 2 2 8 3 2" xfId="4965"/>
    <cellStyle name="Normal 4 5 2 2 8 3 2 2" xfId="12649"/>
    <cellStyle name="Normal 4 5 2 2 8 3 3" xfId="7490"/>
    <cellStyle name="Normal 4 5 2 2 8 3 3 2" xfId="15174"/>
    <cellStyle name="Normal 4 5 2 2 8 3 4" xfId="10054"/>
    <cellStyle name="Normal 4 5 2 2 8 4" xfId="3684"/>
    <cellStyle name="Normal 4 5 2 2 8 4 2" xfId="11368"/>
    <cellStyle name="Normal 4 5 2 2 8 5" xfId="6210"/>
    <cellStyle name="Normal 4 5 2 2 8 5 2" xfId="13894"/>
    <cellStyle name="Normal 4 5 2 2 8 6" xfId="8774"/>
    <cellStyle name="Normal 4 5 2 2 8_Orçamento Elétrico " xfId="1636"/>
    <cellStyle name="Normal 4 5 2 2 9" xfId="901"/>
    <cellStyle name="Normal 4 5 2 2 9 2" xfId="2450"/>
    <cellStyle name="Normal 4 5 2 2 9 2 2" xfId="5045"/>
    <cellStyle name="Normal 4 5 2 2 9 2 2 2" xfId="12729"/>
    <cellStyle name="Normal 4 5 2 2 9 2 3" xfId="7570"/>
    <cellStyle name="Normal 4 5 2 2 9 2 3 2" xfId="15254"/>
    <cellStyle name="Normal 4 5 2 2 9 2 4" xfId="10134"/>
    <cellStyle name="Normal 4 5 2 2 9 3" xfId="3764"/>
    <cellStyle name="Normal 4 5 2 2 9 3 2" xfId="11448"/>
    <cellStyle name="Normal 4 5 2 2 9 4" xfId="6290"/>
    <cellStyle name="Normal 4 5 2 2 9 4 2" xfId="13974"/>
    <cellStyle name="Normal 4 5 2 2 9 5" xfId="8854"/>
    <cellStyle name="Normal 4 5 2 2_Orçamento Elétrico " xfId="1629"/>
    <cellStyle name="Normal 4 5 2 3" xfId="219"/>
    <cellStyle name="Normal 4 5 2 3 2" xfId="947"/>
    <cellStyle name="Normal 4 5 2 3 2 2" xfId="2495"/>
    <cellStyle name="Normal 4 5 2 3 2 2 2" xfId="5090"/>
    <cellStyle name="Normal 4 5 2 3 2 2 2 2" xfId="12774"/>
    <cellStyle name="Normal 4 5 2 3 2 2 3" xfId="7615"/>
    <cellStyle name="Normal 4 5 2 3 2 2 3 2" xfId="15299"/>
    <cellStyle name="Normal 4 5 2 3 2 2 4" xfId="10179"/>
    <cellStyle name="Normal 4 5 2 3 2 3" xfId="3809"/>
    <cellStyle name="Normal 4 5 2 3 2 3 2" xfId="11493"/>
    <cellStyle name="Normal 4 5 2 3 2 4" xfId="6335"/>
    <cellStyle name="Normal 4 5 2 3 2 4 2" xfId="14019"/>
    <cellStyle name="Normal 4 5 2 3 2 5" xfId="8899"/>
    <cellStyle name="Normal 4 5 2 3 3" xfId="1855"/>
    <cellStyle name="Normal 4 5 2 3 3 2" xfId="4450"/>
    <cellStyle name="Normal 4 5 2 3 3 2 2" xfId="12134"/>
    <cellStyle name="Normal 4 5 2 3 3 3" xfId="6975"/>
    <cellStyle name="Normal 4 5 2 3 3 3 2" xfId="14659"/>
    <cellStyle name="Normal 4 5 2 3 3 4" xfId="9539"/>
    <cellStyle name="Normal 4 5 2 3 4" xfId="3169"/>
    <cellStyle name="Normal 4 5 2 3 4 2" xfId="10853"/>
    <cellStyle name="Normal 4 5 2 3 5" xfId="5695"/>
    <cellStyle name="Normal 4 5 2 3 5 2" xfId="13379"/>
    <cellStyle name="Normal 4 5 2 3 6" xfId="8259"/>
    <cellStyle name="Normal 4 5 2 3_Orçamento Elétrico " xfId="1637"/>
    <cellStyle name="Normal 4 5 2 4" xfId="294"/>
    <cellStyle name="Normal 4 5 2 4 2" xfId="1022"/>
    <cellStyle name="Normal 4 5 2 4 2 2" xfId="2570"/>
    <cellStyle name="Normal 4 5 2 4 2 2 2" xfId="5165"/>
    <cellStyle name="Normal 4 5 2 4 2 2 2 2" xfId="12849"/>
    <cellStyle name="Normal 4 5 2 4 2 2 3" xfId="7690"/>
    <cellStyle name="Normal 4 5 2 4 2 2 3 2" xfId="15374"/>
    <cellStyle name="Normal 4 5 2 4 2 2 4" xfId="10254"/>
    <cellStyle name="Normal 4 5 2 4 2 3" xfId="3884"/>
    <cellStyle name="Normal 4 5 2 4 2 3 2" xfId="11568"/>
    <cellStyle name="Normal 4 5 2 4 2 4" xfId="6410"/>
    <cellStyle name="Normal 4 5 2 4 2 4 2" xfId="14094"/>
    <cellStyle name="Normal 4 5 2 4 2 5" xfId="8974"/>
    <cellStyle name="Normal 4 5 2 4 3" xfId="1930"/>
    <cellStyle name="Normal 4 5 2 4 3 2" xfId="4525"/>
    <cellStyle name="Normal 4 5 2 4 3 2 2" xfId="12209"/>
    <cellStyle name="Normal 4 5 2 4 3 3" xfId="7050"/>
    <cellStyle name="Normal 4 5 2 4 3 3 2" xfId="14734"/>
    <cellStyle name="Normal 4 5 2 4 3 4" xfId="9614"/>
    <cellStyle name="Normal 4 5 2 4 4" xfId="3244"/>
    <cellStyle name="Normal 4 5 2 4 4 2" xfId="10928"/>
    <cellStyle name="Normal 4 5 2 4 5" xfId="5770"/>
    <cellStyle name="Normal 4 5 2 4 5 2" xfId="13454"/>
    <cellStyle name="Normal 4 5 2 4 6" xfId="8334"/>
    <cellStyle name="Normal 4 5 2 4_Orçamento Elétrico " xfId="1638"/>
    <cellStyle name="Normal 4 5 2 5" xfId="375"/>
    <cellStyle name="Normal 4 5 2 5 2" xfId="1103"/>
    <cellStyle name="Normal 4 5 2 5 2 2" xfId="2650"/>
    <cellStyle name="Normal 4 5 2 5 2 2 2" xfId="5245"/>
    <cellStyle name="Normal 4 5 2 5 2 2 2 2" xfId="12929"/>
    <cellStyle name="Normal 4 5 2 5 2 2 3" xfId="7770"/>
    <cellStyle name="Normal 4 5 2 5 2 2 3 2" xfId="15454"/>
    <cellStyle name="Normal 4 5 2 5 2 2 4" xfId="10334"/>
    <cellStyle name="Normal 4 5 2 5 2 3" xfId="3964"/>
    <cellStyle name="Normal 4 5 2 5 2 3 2" xfId="11648"/>
    <cellStyle name="Normal 4 5 2 5 2 4" xfId="6490"/>
    <cellStyle name="Normal 4 5 2 5 2 4 2" xfId="14174"/>
    <cellStyle name="Normal 4 5 2 5 2 5" xfId="9054"/>
    <cellStyle name="Normal 4 5 2 5 3" xfId="2010"/>
    <cellStyle name="Normal 4 5 2 5 3 2" xfId="4605"/>
    <cellStyle name="Normal 4 5 2 5 3 2 2" xfId="12289"/>
    <cellStyle name="Normal 4 5 2 5 3 3" xfId="7130"/>
    <cellStyle name="Normal 4 5 2 5 3 3 2" xfId="14814"/>
    <cellStyle name="Normal 4 5 2 5 3 4" xfId="9694"/>
    <cellStyle name="Normal 4 5 2 5 4" xfId="3324"/>
    <cellStyle name="Normal 4 5 2 5 4 2" xfId="11008"/>
    <cellStyle name="Normal 4 5 2 5 5" xfId="5850"/>
    <cellStyle name="Normal 4 5 2 5 5 2" xfId="13534"/>
    <cellStyle name="Normal 4 5 2 5 6" xfId="8414"/>
    <cellStyle name="Normal 4 5 2 5_Orçamento Elétrico " xfId="1639"/>
    <cellStyle name="Normal 4 5 2 6" xfId="484"/>
    <cellStyle name="Normal 4 5 2 6 2" xfId="1212"/>
    <cellStyle name="Normal 4 5 2 6 2 2" xfId="2759"/>
    <cellStyle name="Normal 4 5 2 6 2 2 2" xfId="5354"/>
    <cellStyle name="Normal 4 5 2 6 2 2 2 2" xfId="13038"/>
    <cellStyle name="Normal 4 5 2 6 2 2 3" xfId="7879"/>
    <cellStyle name="Normal 4 5 2 6 2 2 3 2" xfId="15563"/>
    <cellStyle name="Normal 4 5 2 6 2 2 4" xfId="10443"/>
    <cellStyle name="Normal 4 5 2 6 2 3" xfId="4073"/>
    <cellStyle name="Normal 4 5 2 6 2 3 2" xfId="11757"/>
    <cellStyle name="Normal 4 5 2 6 2 4" xfId="6599"/>
    <cellStyle name="Normal 4 5 2 6 2 4 2" xfId="14283"/>
    <cellStyle name="Normal 4 5 2 6 2 5" xfId="9163"/>
    <cellStyle name="Normal 4 5 2 6 3" xfId="2119"/>
    <cellStyle name="Normal 4 5 2 6 3 2" xfId="4714"/>
    <cellStyle name="Normal 4 5 2 6 3 2 2" xfId="12398"/>
    <cellStyle name="Normal 4 5 2 6 3 3" xfId="7239"/>
    <cellStyle name="Normal 4 5 2 6 3 3 2" xfId="14923"/>
    <cellStyle name="Normal 4 5 2 6 3 4" xfId="9803"/>
    <cellStyle name="Normal 4 5 2 6 4" xfId="3433"/>
    <cellStyle name="Normal 4 5 2 6 4 2" xfId="11117"/>
    <cellStyle name="Normal 4 5 2 6 5" xfId="5959"/>
    <cellStyle name="Normal 4 5 2 6 5 2" xfId="13643"/>
    <cellStyle name="Normal 4 5 2 6 6" xfId="8523"/>
    <cellStyle name="Normal 4 5 2 6_Orçamento Elétrico " xfId="1640"/>
    <cellStyle name="Normal 4 5 2 7" xfId="436"/>
    <cellStyle name="Normal 4 5 2 7 2" xfId="1164"/>
    <cellStyle name="Normal 4 5 2 7 2 2" xfId="2711"/>
    <cellStyle name="Normal 4 5 2 7 2 2 2" xfId="5306"/>
    <cellStyle name="Normal 4 5 2 7 2 2 2 2" xfId="12990"/>
    <cellStyle name="Normal 4 5 2 7 2 2 3" xfId="7831"/>
    <cellStyle name="Normal 4 5 2 7 2 2 3 2" xfId="15515"/>
    <cellStyle name="Normal 4 5 2 7 2 2 4" xfId="10395"/>
    <cellStyle name="Normal 4 5 2 7 2 3" xfId="4025"/>
    <cellStyle name="Normal 4 5 2 7 2 3 2" xfId="11709"/>
    <cellStyle name="Normal 4 5 2 7 2 4" xfId="6551"/>
    <cellStyle name="Normal 4 5 2 7 2 4 2" xfId="14235"/>
    <cellStyle name="Normal 4 5 2 7 2 5" xfId="9115"/>
    <cellStyle name="Normal 4 5 2 7 3" xfId="2071"/>
    <cellStyle name="Normal 4 5 2 7 3 2" xfId="4666"/>
    <cellStyle name="Normal 4 5 2 7 3 2 2" xfId="12350"/>
    <cellStyle name="Normal 4 5 2 7 3 3" xfId="7191"/>
    <cellStyle name="Normal 4 5 2 7 3 3 2" xfId="14875"/>
    <cellStyle name="Normal 4 5 2 7 3 4" xfId="9755"/>
    <cellStyle name="Normal 4 5 2 7 4" xfId="3385"/>
    <cellStyle name="Normal 4 5 2 7 4 2" xfId="11069"/>
    <cellStyle name="Normal 4 5 2 7 5" xfId="5911"/>
    <cellStyle name="Normal 4 5 2 7 5 2" xfId="13595"/>
    <cellStyle name="Normal 4 5 2 7 6" xfId="8475"/>
    <cellStyle name="Normal 4 5 2 7_Orçamento Elétrico " xfId="1641"/>
    <cellStyle name="Normal 4 5 2 8" xfId="636"/>
    <cellStyle name="Normal 4 5 2 8 2" xfId="1364"/>
    <cellStyle name="Normal 4 5 2 8 2 2" xfId="2911"/>
    <cellStyle name="Normal 4 5 2 8 2 2 2" xfId="5506"/>
    <cellStyle name="Normal 4 5 2 8 2 2 2 2" xfId="13190"/>
    <cellStyle name="Normal 4 5 2 8 2 2 3" xfId="8031"/>
    <cellStyle name="Normal 4 5 2 8 2 2 3 2" xfId="15715"/>
    <cellStyle name="Normal 4 5 2 8 2 2 4" xfId="10595"/>
    <cellStyle name="Normal 4 5 2 8 2 3" xfId="4225"/>
    <cellStyle name="Normal 4 5 2 8 2 3 2" xfId="11909"/>
    <cellStyle name="Normal 4 5 2 8 2 4" xfId="6751"/>
    <cellStyle name="Normal 4 5 2 8 2 4 2" xfId="14435"/>
    <cellStyle name="Normal 4 5 2 8 2 5" xfId="9315"/>
    <cellStyle name="Normal 4 5 2 8 3" xfId="2271"/>
    <cellStyle name="Normal 4 5 2 8 3 2" xfId="4866"/>
    <cellStyle name="Normal 4 5 2 8 3 2 2" xfId="12550"/>
    <cellStyle name="Normal 4 5 2 8 3 3" xfId="7391"/>
    <cellStyle name="Normal 4 5 2 8 3 3 2" xfId="15075"/>
    <cellStyle name="Normal 4 5 2 8 3 4" xfId="9955"/>
    <cellStyle name="Normal 4 5 2 8 4" xfId="3585"/>
    <cellStyle name="Normal 4 5 2 8 4 2" xfId="11269"/>
    <cellStyle name="Normal 4 5 2 8 5" xfId="6111"/>
    <cellStyle name="Normal 4 5 2 8 5 2" xfId="13795"/>
    <cellStyle name="Normal 4 5 2 8 6" xfId="8675"/>
    <cellStyle name="Normal 4 5 2 8_Orçamento Elétrico " xfId="1642"/>
    <cellStyle name="Normal 4 5 2 9" xfId="575"/>
    <cellStyle name="Normal 4 5 2 9 2" xfId="1303"/>
    <cellStyle name="Normal 4 5 2 9 2 2" xfId="2850"/>
    <cellStyle name="Normal 4 5 2 9 2 2 2" xfId="5445"/>
    <cellStyle name="Normal 4 5 2 9 2 2 2 2" xfId="13129"/>
    <cellStyle name="Normal 4 5 2 9 2 2 3" xfId="7970"/>
    <cellStyle name="Normal 4 5 2 9 2 2 3 2" xfId="15654"/>
    <cellStyle name="Normal 4 5 2 9 2 2 4" xfId="10534"/>
    <cellStyle name="Normal 4 5 2 9 2 3" xfId="4164"/>
    <cellStyle name="Normal 4 5 2 9 2 3 2" xfId="11848"/>
    <cellStyle name="Normal 4 5 2 9 2 4" xfId="6690"/>
    <cellStyle name="Normal 4 5 2 9 2 4 2" xfId="14374"/>
    <cellStyle name="Normal 4 5 2 9 2 5" xfId="9254"/>
    <cellStyle name="Normal 4 5 2 9 3" xfId="2210"/>
    <cellStyle name="Normal 4 5 2 9 3 2" xfId="4805"/>
    <cellStyle name="Normal 4 5 2 9 3 2 2" xfId="12489"/>
    <cellStyle name="Normal 4 5 2 9 3 3" xfId="7330"/>
    <cellStyle name="Normal 4 5 2 9 3 3 2" xfId="15014"/>
    <cellStyle name="Normal 4 5 2 9 3 4" xfId="9894"/>
    <cellStyle name="Normal 4 5 2 9 4" xfId="3524"/>
    <cellStyle name="Normal 4 5 2 9 4 2" xfId="11208"/>
    <cellStyle name="Normal 4 5 2 9 5" xfId="6050"/>
    <cellStyle name="Normal 4 5 2 9 5 2" xfId="13734"/>
    <cellStyle name="Normal 4 5 2 9 6" xfId="8614"/>
    <cellStyle name="Normal 4 5 2 9_Orçamento Elétrico " xfId="1643"/>
    <cellStyle name="Normal 4 5 2_Orçamento Elétrico " xfId="1628"/>
    <cellStyle name="Normal 4 5 3" xfId="103"/>
    <cellStyle name="Normal 4 5 3 10" xfId="831"/>
    <cellStyle name="Normal 4 5 3 10 2" xfId="2418"/>
    <cellStyle name="Normal 4 5 3 10 2 2" xfId="5013"/>
    <cellStyle name="Normal 4 5 3 10 2 2 2" xfId="12697"/>
    <cellStyle name="Normal 4 5 3 10 2 3" xfId="7538"/>
    <cellStyle name="Normal 4 5 3 10 2 3 2" xfId="15222"/>
    <cellStyle name="Normal 4 5 3 10 2 4" xfId="10102"/>
    <cellStyle name="Normal 4 5 3 10 3" xfId="3732"/>
    <cellStyle name="Normal 4 5 3 10 3 2" xfId="11416"/>
    <cellStyle name="Normal 4 5 3 10 4" xfId="6258"/>
    <cellStyle name="Normal 4 5 3 10 4 2" xfId="13942"/>
    <cellStyle name="Normal 4 5 3 10 5" xfId="8822"/>
    <cellStyle name="Normal 4 5 3 11" xfId="1778"/>
    <cellStyle name="Normal 4 5 3 11 2" xfId="4373"/>
    <cellStyle name="Normal 4 5 3 11 2 2" xfId="12057"/>
    <cellStyle name="Normal 4 5 3 11 3" xfId="6898"/>
    <cellStyle name="Normal 4 5 3 11 3 2" xfId="14582"/>
    <cellStyle name="Normal 4 5 3 11 4" xfId="9462"/>
    <cellStyle name="Normal 4 5 3 12" xfId="3082"/>
    <cellStyle name="Normal 4 5 3 12 2" xfId="10766"/>
    <cellStyle name="Normal 4 5 3 13" xfId="3050"/>
    <cellStyle name="Normal 4 5 3 13 2" xfId="10734"/>
    <cellStyle name="Normal 4 5 3 14" xfId="8182"/>
    <cellStyle name="Normal 4 5 3 2" xfId="181"/>
    <cellStyle name="Normal 4 5 3 2 10" xfId="1818"/>
    <cellStyle name="Normal 4 5 3 2 10 2" xfId="4413"/>
    <cellStyle name="Normal 4 5 3 2 10 2 2" xfId="12097"/>
    <cellStyle name="Normal 4 5 3 2 10 3" xfId="6938"/>
    <cellStyle name="Normal 4 5 3 2 10 3 2" xfId="14622"/>
    <cellStyle name="Normal 4 5 3 2 10 4" xfId="9502"/>
    <cellStyle name="Normal 4 5 3 2 11" xfId="3132"/>
    <cellStyle name="Normal 4 5 3 2 11 2" xfId="10816"/>
    <cellStyle name="Normal 4 5 3 2 12" xfId="5658"/>
    <cellStyle name="Normal 4 5 3 2 12 2" xfId="13342"/>
    <cellStyle name="Normal 4 5 3 2 13" xfId="8222"/>
    <cellStyle name="Normal 4 5 3 2 2" xfId="270"/>
    <cellStyle name="Normal 4 5 3 2 2 2" xfId="998"/>
    <cellStyle name="Normal 4 5 3 2 2 2 2" xfId="2546"/>
    <cellStyle name="Normal 4 5 3 2 2 2 2 2" xfId="5141"/>
    <cellStyle name="Normal 4 5 3 2 2 2 2 2 2" xfId="12825"/>
    <cellStyle name="Normal 4 5 3 2 2 2 2 3" xfId="7666"/>
    <cellStyle name="Normal 4 5 3 2 2 2 2 3 2" xfId="15350"/>
    <cellStyle name="Normal 4 5 3 2 2 2 2 4" xfId="10230"/>
    <cellStyle name="Normal 4 5 3 2 2 2 3" xfId="3860"/>
    <cellStyle name="Normal 4 5 3 2 2 2 3 2" xfId="11544"/>
    <cellStyle name="Normal 4 5 3 2 2 2 4" xfId="6386"/>
    <cellStyle name="Normal 4 5 3 2 2 2 4 2" xfId="14070"/>
    <cellStyle name="Normal 4 5 3 2 2 2 5" xfId="8950"/>
    <cellStyle name="Normal 4 5 3 2 2 3" xfId="1906"/>
    <cellStyle name="Normal 4 5 3 2 2 3 2" xfId="4501"/>
    <cellStyle name="Normal 4 5 3 2 2 3 2 2" xfId="12185"/>
    <cellStyle name="Normal 4 5 3 2 2 3 3" xfId="7026"/>
    <cellStyle name="Normal 4 5 3 2 2 3 3 2" xfId="14710"/>
    <cellStyle name="Normal 4 5 3 2 2 3 4" xfId="9590"/>
    <cellStyle name="Normal 4 5 3 2 2 4" xfId="3220"/>
    <cellStyle name="Normal 4 5 3 2 2 4 2" xfId="10904"/>
    <cellStyle name="Normal 4 5 3 2 2 5" xfId="5746"/>
    <cellStyle name="Normal 4 5 3 2 2 5 2" xfId="13430"/>
    <cellStyle name="Normal 4 5 3 2 2 6" xfId="8310"/>
    <cellStyle name="Normal 4 5 3 2 2_Orçamento Elétrico " xfId="1646"/>
    <cellStyle name="Normal 4 5 3 2 3" xfId="342"/>
    <cellStyle name="Normal 4 5 3 2 3 2" xfId="1070"/>
    <cellStyle name="Normal 4 5 3 2 3 2 2" xfId="2618"/>
    <cellStyle name="Normal 4 5 3 2 3 2 2 2" xfId="5213"/>
    <cellStyle name="Normal 4 5 3 2 3 2 2 2 2" xfId="12897"/>
    <cellStyle name="Normal 4 5 3 2 3 2 2 3" xfId="7738"/>
    <cellStyle name="Normal 4 5 3 2 3 2 2 3 2" xfId="15422"/>
    <cellStyle name="Normal 4 5 3 2 3 2 2 4" xfId="10302"/>
    <cellStyle name="Normal 4 5 3 2 3 2 3" xfId="3932"/>
    <cellStyle name="Normal 4 5 3 2 3 2 3 2" xfId="11616"/>
    <cellStyle name="Normal 4 5 3 2 3 2 4" xfId="6458"/>
    <cellStyle name="Normal 4 5 3 2 3 2 4 2" xfId="14142"/>
    <cellStyle name="Normal 4 5 3 2 3 2 5" xfId="9022"/>
    <cellStyle name="Normal 4 5 3 2 3 3" xfId="1978"/>
    <cellStyle name="Normal 4 5 3 2 3 3 2" xfId="4573"/>
    <cellStyle name="Normal 4 5 3 2 3 3 2 2" xfId="12257"/>
    <cellStyle name="Normal 4 5 3 2 3 3 3" xfId="7098"/>
    <cellStyle name="Normal 4 5 3 2 3 3 3 2" xfId="14782"/>
    <cellStyle name="Normal 4 5 3 2 3 3 4" xfId="9662"/>
    <cellStyle name="Normal 4 5 3 2 3 4" xfId="3292"/>
    <cellStyle name="Normal 4 5 3 2 3 4 2" xfId="10976"/>
    <cellStyle name="Normal 4 5 3 2 3 5" xfId="5818"/>
    <cellStyle name="Normal 4 5 3 2 3 5 2" xfId="13502"/>
    <cellStyle name="Normal 4 5 3 2 3 6" xfId="8382"/>
    <cellStyle name="Normal 4 5 3 2 3_Orçamento Elétrico " xfId="1647"/>
    <cellStyle name="Normal 4 5 3 2 4" xfId="423"/>
    <cellStyle name="Normal 4 5 3 2 4 2" xfId="1151"/>
    <cellStyle name="Normal 4 5 3 2 4 2 2" xfId="2698"/>
    <cellStyle name="Normal 4 5 3 2 4 2 2 2" xfId="5293"/>
    <cellStyle name="Normal 4 5 3 2 4 2 2 2 2" xfId="12977"/>
    <cellStyle name="Normal 4 5 3 2 4 2 2 3" xfId="7818"/>
    <cellStyle name="Normal 4 5 3 2 4 2 2 3 2" xfId="15502"/>
    <cellStyle name="Normal 4 5 3 2 4 2 2 4" xfId="10382"/>
    <cellStyle name="Normal 4 5 3 2 4 2 3" xfId="4012"/>
    <cellStyle name="Normal 4 5 3 2 4 2 3 2" xfId="11696"/>
    <cellStyle name="Normal 4 5 3 2 4 2 4" xfId="6538"/>
    <cellStyle name="Normal 4 5 3 2 4 2 4 2" xfId="14222"/>
    <cellStyle name="Normal 4 5 3 2 4 2 5" xfId="9102"/>
    <cellStyle name="Normal 4 5 3 2 4 3" xfId="2058"/>
    <cellStyle name="Normal 4 5 3 2 4 3 2" xfId="4653"/>
    <cellStyle name="Normal 4 5 3 2 4 3 2 2" xfId="12337"/>
    <cellStyle name="Normal 4 5 3 2 4 3 3" xfId="7178"/>
    <cellStyle name="Normal 4 5 3 2 4 3 3 2" xfId="14862"/>
    <cellStyle name="Normal 4 5 3 2 4 3 4" xfId="9742"/>
    <cellStyle name="Normal 4 5 3 2 4 4" xfId="3372"/>
    <cellStyle name="Normal 4 5 3 2 4 4 2" xfId="11056"/>
    <cellStyle name="Normal 4 5 3 2 4 5" xfId="5898"/>
    <cellStyle name="Normal 4 5 3 2 4 5 2" xfId="13582"/>
    <cellStyle name="Normal 4 5 3 2 4 6" xfId="8462"/>
    <cellStyle name="Normal 4 5 3 2 4_Orçamento Elétrico " xfId="1648"/>
    <cellStyle name="Normal 4 5 3 2 5" xfId="553"/>
    <cellStyle name="Normal 4 5 3 2 5 2" xfId="1281"/>
    <cellStyle name="Normal 4 5 3 2 5 2 2" xfId="2828"/>
    <cellStyle name="Normal 4 5 3 2 5 2 2 2" xfId="5423"/>
    <cellStyle name="Normal 4 5 3 2 5 2 2 2 2" xfId="13107"/>
    <cellStyle name="Normal 4 5 3 2 5 2 2 3" xfId="7948"/>
    <cellStyle name="Normal 4 5 3 2 5 2 2 3 2" xfId="15632"/>
    <cellStyle name="Normal 4 5 3 2 5 2 2 4" xfId="10512"/>
    <cellStyle name="Normal 4 5 3 2 5 2 3" xfId="4142"/>
    <cellStyle name="Normal 4 5 3 2 5 2 3 2" xfId="11826"/>
    <cellStyle name="Normal 4 5 3 2 5 2 4" xfId="6668"/>
    <cellStyle name="Normal 4 5 3 2 5 2 4 2" xfId="14352"/>
    <cellStyle name="Normal 4 5 3 2 5 2 5" xfId="9232"/>
    <cellStyle name="Normal 4 5 3 2 5 3" xfId="2188"/>
    <cellStyle name="Normal 4 5 3 2 5 3 2" xfId="4783"/>
    <cellStyle name="Normal 4 5 3 2 5 3 2 2" xfId="12467"/>
    <cellStyle name="Normal 4 5 3 2 5 3 3" xfId="7308"/>
    <cellStyle name="Normal 4 5 3 2 5 3 3 2" xfId="14992"/>
    <cellStyle name="Normal 4 5 3 2 5 3 4" xfId="9872"/>
    <cellStyle name="Normal 4 5 3 2 5 4" xfId="3502"/>
    <cellStyle name="Normal 4 5 3 2 5 4 2" xfId="11186"/>
    <cellStyle name="Normal 4 5 3 2 5 5" xfId="6028"/>
    <cellStyle name="Normal 4 5 3 2 5 5 2" xfId="13712"/>
    <cellStyle name="Normal 4 5 3 2 5 6" xfId="8592"/>
    <cellStyle name="Normal 4 5 3 2 5_Orçamento Elétrico " xfId="1649"/>
    <cellStyle name="Normal 4 5 3 2 6" xfId="621"/>
    <cellStyle name="Normal 4 5 3 2 6 2" xfId="1349"/>
    <cellStyle name="Normal 4 5 3 2 6 2 2" xfId="2896"/>
    <cellStyle name="Normal 4 5 3 2 6 2 2 2" xfId="5491"/>
    <cellStyle name="Normal 4 5 3 2 6 2 2 2 2" xfId="13175"/>
    <cellStyle name="Normal 4 5 3 2 6 2 2 3" xfId="8016"/>
    <cellStyle name="Normal 4 5 3 2 6 2 2 3 2" xfId="15700"/>
    <cellStyle name="Normal 4 5 3 2 6 2 2 4" xfId="10580"/>
    <cellStyle name="Normal 4 5 3 2 6 2 3" xfId="4210"/>
    <cellStyle name="Normal 4 5 3 2 6 2 3 2" xfId="11894"/>
    <cellStyle name="Normal 4 5 3 2 6 2 4" xfId="6736"/>
    <cellStyle name="Normal 4 5 3 2 6 2 4 2" xfId="14420"/>
    <cellStyle name="Normal 4 5 3 2 6 2 5" xfId="9300"/>
    <cellStyle name="Normal 4 5 3 2 6 3" xfId="2256"/>
    <cellStyle name="Normal 4 5 3 2 6 3 2" xfId="4851"/>
    <cellStyle name="Normal 4 5 3 2 6 3 2 2" xfId="12535"/>
    <cellStyle name="Normal 4 5 3 2 6 3 3" xfId="7376"/>
    <cellStyle name="Normal 4 5 3 2 6 3 3 2" xfId="15060"/>
    <cellStyle name="Normal 4 5 3 2 6 3 4" xfId="9940"/>
    <cellStyle name="Normal 4 5 3 2 6 4" xfId="3570"/>
    <cellStyle name="Normal 4 5 3 2 6 4 2" xfId="11254"/>
    <cellStyle name="Normal 4 5 3 2 6 5" xfId="6096"/>
    <cellStyle name="Normal 4 5 3 2 6 5 2" xfId="13780"/>
    <cellStyle name="Normal 4 5 3 2 6 6" xfId="8660"/>
    <cellStyle name="Normal 4 5 3 2 6_Orçamento Elétrico " xfId="1650"/>
    <cellStyle name="Normal 4 5 3 2 7" xfId="697"/>
    <cellStyle name="Normal 4 5 3 2 7 2" xfId="1425"/>
    <cellStyle name="Normal 4 5 3 2 7 2 2" xfId="2972"/>
    <cellStyle name="Normal 4 5 3 2 7 2 2 2" xfId="5567"/>
    <cellStyle name="Normal 4 5 3 2 7 2 2 2 2" xfId="13251"/>
    <cellStyle name="Normal 4 5 3 2 7 2 2 3" xfId="8092"/>
    <cellStyle name="Normal 4 5 3 2 7 2 2 3 2" xfId="15776"/>
    <cellStyle name="Normal 4 5 3 2 7 2 2 4" xfId="10656"/>
    <cellStyle name="Normal 4 5 3 2 7 2 3" xfId="4286"/>
    <cellStyle name="Normal 4 5 3 2 7 2 3 2" xfId="11970"/>
    <cellStyle name="Normal 4 5 3 2 7 2 4" xfId="6812"/>
    <cellStyle name="Normal 4 5 3 2 7 2 4 2" xfId="14496"/>
    <cellStyle name="Normal 4 5 3 2 7 2 5" xfId="9376"/>
    <cellStyle name="Normal 4 5 3 2 7 3" xfId="2332"/>
    <cellStyle name="Normal 4 5 3 2 7 3 2" xfId="4927"/>
    <cellStyle name="Normal 4 5 3 2 7 3 2 2" xfId="12611"/>
    <cellStyle name="Normal 4 5 3 2 7 3 3" xfId="7452"/>
    <cellStyle name="Normal 4 5 3 2 7 3 3 2" xfId="15136"/>
    <cellStyle name="Normal 4 5 3 2 7 3 4" xfId="10016"/>
    <cellStyle name="Normal 4 5 3 2 7 4" xfId="3646"/>
    <cellStyle name="Normal 4 5 3 2 7 4 2" xfId="11330"/>
    <cellStyle name="Normal 4 5 3 2 7 5" xfId="6172"/>
    <cellStyle name="Normal 4 5 3 2 7 5 2" xfId="13856"/>
    <cellStyle name="Normal 4 5 3 2 7 6" xfId="8736"/>
    <cellStyle name="Normal 4 5 3 2 7_Orçamento Elétrico " xfId="1651"/>
    <cellStyle name="Normal 4 5 3 2 8" xfId="743"/>
    <cellStyle name="Normal 4 5 3 2 8 2" xfId="1471"/>
    <cellStyle name="Normal 4 5 3 2 8 2 2" xfId="3018"/>
    <cellStyle name="Normal 4 5 3 2 8 2 2 2" xfId="5613"/>
    <cellStyle name="Normal 4 5 3 2 8 2 2 2 2" xfId="13297"/>
    <cellStyle name="Normal 4 5 3 2 8 2 2 3" xfId="8138"/>
    <cellStyle name="Normal 4 5 3 2 8 2 2 3 2" xfId="15822"/>
    <cellStyle name="Normal 4 5 3 2 8 2 2 4" xfId="10702"/>
    <cellStyle name="Normal 4 5 3 2 8 2 3" xfId="4332"/>
    <cellStyle name="Normal 4 5 3 2 8 2 3 2" xfId="12016"/>
    <cellStyle name="Normal 4 5 3 2 8 2 4" xfId="6858"/>
    <cellStyle name="Normal 4 5 3 2 8 2 4 2" xfId="14542"/>
    <cellStyle name="Normal 4 5 3 2 8 2 5" xfId="9422"/>
    <cellStyle name="Normal 4 5 3 2 8 3" xfId="2378"/>
    <cellStyle name="Normal 4 5 3 2 8 3 2" xfId="4973"/>
    <cellStyle name="Normal 4 5 3 2 8 3 2 2" xfId="12657"/>
    <cellStyle name="Normal 4 5 3 2 8 3 3" xfId="7498"/>
    <cellStyle name="Normal 4 5 3 2 8 3 3 2" xfId="15182"/>
    <cellStyle name="Normal 4 5 3 2 8 3 4" xfId="10062"/>
    <cellStyle name="Normal 4 5 3 2 8 4" xfId="3692"/>
    <cellStyle name="Normal 4 5 3 2 8 4 2" xfId="11376"/>
    <cellStyle name="Normal 4 5 3 2 8 5" xfId="6218"/>
    <cellStyle name="Normal 4 5 3 2 8 5 2" xfId="13902"/>
    <cellStyle name="Normal 4 5 3 2 8 6" xfId="8782"/>
    <cellStyle name="Normal 4 5 3 2 8_Orçamento Elétrico " xfId="1652"/>
    <cellStyle name="Normal 4 5 3 2 9" xfId="909"/>
    <cellStyle name="Normal 4 5 3 2 9 2" xfId="2458"/>
    <cellStyle name="Normal 4 5 3 2 9 2 2" xfId="5053"/>
    <cellStyle name="Normal 4 5 3 2 9 2 2 2" xfId="12737"/>
    <cellStyle name="Normal 4 5 3 2 9 2 3" xfId="7578"/>
    <cellStyle name="Normal 4 5 3 2 9 2 3 2" xfId="15262"/>
    <cellStyle name="Normal 4 5 3 2 9 2 4" xfId="10142"/>
    <cellStyle name="Normal 4 5 3 2 9 3" xfId="3772"/>
    <cellStyle name="Normal 4 5 3 2 9 3 2" xfId="11456"/>
    <cellStyle name="Normal 4 5 3 2 9 4" xfId="6298"/>
    <cellStyle name="Normal 4 5 3 2 9 4 2" xfId="13982"/>
    <cellStyle name="Normal 4 5 3 2 9 5" xfId="8862"/>
    <cellStyle name="Normal 4 5 3 2_Orçamento Elétrico " xfId="1645"/>
    <cellStyle name="Normal 4 5 3 3" xfId="227"/>
    <cellStyle name="Normal 4 5 3 3 2" xfId="955"/>
    <cellStyle name="Normal 4 5 3 3 2 2" xfId="2503"/>
    <cellStyle name="Normal 4 5 3 3 2 2 2" xfId="5098"/>
    <cellStyle name="Normal 4 5 3 3 2 2 2 2" xfId="12782"/>
    <cellStyle name="Normal 4 5 3 3 2 2 3" xfId="7623"/>
    <cellStyle name="Normal 4 5 3 3 2 2 3 2" xfId="15307"/>
    <cellStyle name="Normal 4 5 3 3 2 2 4" xfId="10187"/>
    <cellStyle name="Normal 4 5 3 3 2 3" xfId="3817"/>
    <cellStyle name="Normal 4 5 3 3 2 3 2" xfId="11501"/>
    <cellStyle name="Normal 4 5 3 3 2 4" xfId="6343"/>
    <cellStyle name="Normal 4 5 3 3 2 4 2" xfId="14027"/>
    <cellStyle name="Normal 4 5 3 3 2 5" xfId="8907"/>
    <cellStyle name="Normal 4 5 3 3 3" xfId="1863"/>
    <cellStyle name="Normal 4 5 3 3 3 2" xfId="4458"/>
    <cellStyle name="Normal 4 5 3 3 3 2 2" xfId="12142"/>
    <cellStyle name="Normal 4 5 3 3 3 3" xfId="6983"/>
    <cellStyle name="Normal 4 5 3 3 3 3 2" xfId="14667"/>
    <cellStyle name="Normal 4 5 3 3 3 4" xfId="9547"/>
    <cellStyle name="Normal 4 5 3 3 4" xfId="3177"/>
    <cellStyle name="Normal 4 5 3 3 4 2" xfId="10861"/>
    <cellStyle name="Normal 4 5 3 3 5" xfId="5703"/>
    <cellStyle name="Normal 4 5 3 3 5 2" xfId="13387"/>
    <cellStyle name="Normal 4 5 3 3 6" xfId="8267"/>
    <cellStyle name="Normal 4 5 3 3_Orçamento Elétrico " xfId="1653"/>
    <cellStyle name="Normal 4 5 3 4" xfId="302"/>
    <cellStyle name="Normal 4 5 3 4 2" xfId="1030"/>
    <cellStyle name="Normal 4 5 3 4 2 2" xfId="2578"/>
    <cellStyle name="Normal 4 5 3 4 2 2 2" xfId="5173"/>
    <cellStyle name="Normal 4 5 3 4 2 2 2 2" xfId="12857"/>
    <cellStyle name="Normal 4 5 3 4 2 2 3" xfId="7698"/>
    <cellStyle name="Normal 4 5 3 4 2 2 3 2" xfId="15382"/>
    <cellStyle name="Normal 4 5 3 4 2 2 4" xfId="10262"/>
    <cellStyle name="Normal 4 5 3 4 2 3" xfId="3892"/>
    <cellStyle name="Normal 4 5 3 4 2 3 2" xfId="11576"/>
    <cellStyle name="Normal 4 5 3 4 2 4" xfId="6418"/>
    <cellStyle name="Normal 4 5 3 4 2 4 2" xfId="14102"/>
    <cellStyle name="Normal 4 5 3 4 2 5" xfId="8982"/>
    <cellStyle name="Normal 4 5 3 4 3" xfId="1938"/>
    <cellStyle name="Normal 4 5 3 4 3 2" xfId="4533"/>
    <cellStyle name="Normal 4 5 3 4 3 2 2" xfId="12217"/>
    <cellStyle name="Normal 4 5 3 4 3 3" xfId="7058"/>
    <cellStyle name="Normal 4 5 3 4 3 3 2" xfId="14742"/>
    <cellStyle name="Normal 4 5 3 4 3 4" xfId="9622"/>
    <cellStyle name="Normal 4 5 3 4 4" xfId="3252"/>
    <cellStyle name="Normal 4 5 3 4 4 2" xfId="10936"/>
    <cellStyle name="Normal 4 5 3 4 5" xfId="5778"/>
    <cellStyle name="Normal 4 5 3 4 5 2" xfId="13462"/>
    <cellStyle name="Normal 4 5 3 4 6" xfId="8342"/>
    <cellStyle name="Normal 4 5 3 4_Orçamento Elétrico " xfId="1654"/>
    <cellStyle name="Normal 4 5 3 5" xfId="383"/>
    <cellStyle name="Normal 4 5 3 5 2" xfId="1111"/>
    <cellStyle name="Normal 4 5 3 5 2 2" xfId="2658"/>
    <cellStyle name="Normal 4 5 3 5 2 2 2" xfId="5253"/>
    <cellStyle name="Normal 4 5 3 5 2 2 2 2" xfId="12937"/>
    <cellStyle name="Normal 4 5 3 5 2 2 3" xfId="7778"/>
    <cellStyle name="Normal 4 5 3 5 2 2 3 2" xfId="15462"/>
    <cellStyle name="Normal 4 5 3 5 2 2 4" xfId="10342"/>
    <cellStyle name="Normal 4 5 3 5 2 3" xfId="3972"/>
    <cellStyle name="Normal 4 5 3 5 2 3 2" xfId="11656"/>
    <cellStyle name="Normal 4 5 3 5 2 4" xfId="6498"/>
    <cellStyle name="Normal 4 5 3 5 2 4 2" xfId="14182"/>
    <cellStyle name="Normal 4 5 3 5 2 5" xfId="9062"/>
    <cellStyle name="Normal 4 5 3 5 3" xfId="2018"/>
    <cellStyle name="Normal 4 5 3 5 3 2" xfId="4613"/>
    <cellStyle name="Normal 4 5 3 5 3 2 2" xfId="12297"/>
    <cellStyle name="Normal 4 5 3 5 3 3" xfId="7138"/>
    <cellStyle name="Normal 4 5 3 5 3 3 2" xfId="14822"/>
    <cellStyle name="Normal 4 5 3 5 3 4" xfId="9702"/>
    <cellStyle name="Normal 4 5 3 5 4" xfId="3332"/>
    <cellStyle name="Normal 4 5 3 5 4 2" xfId="11016"/>
    <cellStyle name="Normal 4 5 3 5 5" xfId="5858"/>
    <cellStyle name="Normal 4 5 3 5 5 2" xfId="13542"/>
    <cellStyle name="Normal 4 5 3 5 6" xfId="8422"/>
    <cellStyle name="Normal 4 5 3 5_Orçamento Elétrico " xfId="1655"/>
    <cellStyle name="Normal 4 5 3 6" xfId="492"/>
    <cellStyle name="Normal 4 5 3 6 2" xfId="1220"/>
    <cellStyle name="Normal 4 5 3 6 2 2" xfId="2767"/>
    <cellStyle name="Normal 4 5 3 6 2 2 2" xfId="5362"/>
    <cellStyle name="Normal 4 5 3 6 2 2 2 2" xfId="13046"/>
    <cellStyle name="Normal 4 5 3 6 2 2 3" xfId="7887"/>
    <cellStyle name="Normal 4 5 3 6 2 2 3 2" xfId="15571"/>
    <cellStyle name="Normal 4 5 3 6 2 2 4" xfId="10451"/>
    <cellStyle name="Normal 4 5 3 6 2 3" xfId="4081"/>
    <cellStyle name="Normal 4 5 3 6 2 3 2" xfId="11765"/>
    <cellStyle name="Normal 4 5 3 6 2 4" xfId="6607"/>
    <cellStyle name="Normal 4 5 3 6 2 4 2" xfId="14291"/>
    <cellStyle name="Normal 4 5 3 6 2 5" xfId="9171"/>
    <cellStyle name="Normal 4 5 3 6 3" xfId="2127"/>
    <cellStyle name="Normal 4 5 3 6 3 2" xfId="4722"/>
    <cellStyle name="Normal 4 5 3 6 3 2 2" xfId="12406"/>
    <cellStyle name="Normal 4 5 3 6 3 3" xfId="7247"/>
    <cellStyle name="Normal 4 5 3 6 3 3 2" xfId="14931"/>
    <cellStyle name="Normal 4 5 3 6 3 4" xfId="9811"/>
    <cellStyle name="Normal 4 5 3 6 4" xfId="3441"/>
    <cellStyle name="Normal 4 5 3 6 4 2" xfId="11125"/>
    <cellStyle name="Normal 4 5 3 6 5" xfId="5967"/>
    <cellStyle name="Normal 4 5 3 6 5 2" xfId="13651"/>
    <cellStyle name="Normal 4 5 3 6 6" xfId="8531"/>
    <cellStyle name="Normal 4 5 3 6_Orçamento Elétrico " xfId="1656"/>
    <cellStyle name="Normal 4 5 3 7" xfId="569"/>
    <cellStyle name="Normal 4 5 3 7 2" xfId="1297"/>
    <cellStyle name="Normal 4 5 3 7 2 2" xfId="2844"/>
    <cellStyle name="Normal 4 5 3 7 2 2 2" xfId="5439"/>
    <cellStyle name="Normal 4 5 3 7 2 2 2 2" xfId="13123"/>
    <cellStyle name="Normal 4 5 3 7 2 2 3" xfId="7964"/>
    <cellStyle name="Normal 4 5 3 7 2 2 3 2" xfId="15648"/>
    <cellStyle name="Normal 4 5 3 7 2 2 4" xfId="10528"/>
    <cellStyle name="Normal 4 5 3 7 2 3" xfId="4158"/>
    <cellStyle name="Normal 4 5 3 7 2 3 2" xfId="11842"/>
    <cellStyle name="Normal 4 5 3 7 2 4" xfId="6684"/>
    <cellStyle name="Normal 4 5 3 7 2 4 2" xfId="14368"/>
    <cellStyle name="Normal 4 5 3 7 2 5" xfId="9248"/>
    <cellStyle name="Normal 4 5 3 7 3" xfId="2204"/>
    <cellStyle name="Normal 4 5 3 7 3 2" xfId="4799"/>
    <cellStyle name="Normal 4 5 3 7 3 2 2" xfId="12483"/>
    <cellStyle name="Normal 4 5 3 7 3 3" xfId="7324"/>
    <cellStyle name="Normal 4 5 3 7 3 3 2" xfId="15008"/>
    <cellStyle name="Normal 4 5 3 7 3 4" xfId="9888"/>
    <cellStyle name="Normal 4 5 3 7 4" xfId="3518"/>
    <cellStyle name="Normal 4 5 3 7 4 2" xfId="11202"/>
    <cellStyle name="Normal 4 5 3 7 5" xfId="6044"/>
    <cellStyle name="Normal 4 5 3 7 5 2" xfId="13728"/>
    <cellStyle name="Normal 4 5 3 7 6" xfId="8608"/>
    <cellStyle name="Normal 4 5 3 7_Orçamento Elétrico " xfId="1657"/>
    <cellStyle name="Normal 4 5 3 8" xfId="644"/>
    <cellStyle name="Normal 4 5 3 8 2" xfId="1372"/>
    <cellStyle name="Normal 4 5 3 8 2 2" xfId="2919"/>
    <cellStyle name="Normal 4 5 3 8 2 2 2" xfId="5514"/>
    <cellStyle name="Normal 4 5 3 8 2 2 2 2" xfId="13198"/>
    <cellStyle name="Normal 4 5 3 8 2 2 3" xfId="8039"/>
    <cellStyle name="Normal 4 5 3 8 2 2 3 2" xfId="15723"/>
    <cellStyle name="Normal 4 5 3 8 2 2 4" xfId="10603"/>
    <cellStyle name="Normal 4 5 3 8 2 3" xfId="4233"/>
    <cellStyle name="Normal 4 5 3 8 2 3 2" xfId="11917"/>
    <cellStyle name="Normal 4 5 3 8 2 4" xfId="6759"/>
    <cellStyle name="Normal 4 5 3 8 2 4 2" xfId="14443"/>
    <cellStyle name="Normal 4 5 3 8 2 5" xfId="9323"/>
    <cellStyle name="Normal 4 5 3 8 3" xfId="2279"/>
    <cellStyle name="Normal 4 5 3 8 3 2" xfId="4874"/>
    <cellStyle name="Normal 4 5 3 8 3 2 2" xfId="12558"/>
    <cellStyle name="Normal 4 5 3 8 3 3" xfId="7399"/>
    <cellStyle name="Normal 4 5 3 8 3 3 2" xfId="15083"/>
    <cellStyle name="Normal 4 5 3 8 3 4" xfId="9963"/>
    <cellStyle name="Normal 4 5 3 8 4" xfId="3593"/>
    <cellStyle name="Normal 4 5 3 8 4 2" xfId="11277"/>
    <cellStyle name="Normal 4 5 3 8 5" xfId="6119"/>
    <cellStyle name="Normal 4 5 3 8 5 2" xfId="13803"/>
    <cellStyle name="Normal 4 5 3 8 6" xfId="8683"/>
    <cellStyle name="Normal 4 5 3 8_Orçamento Elétrico " xfId="1658"/>
    <cellStyle name="Normal 4 5 3 9" xfId="573"/>
    <cellStyle name="Normal 4 5 3 9 2" xfId="1301"/>
    <cellStyle name="Normal 4 5 3 9 2 2" xfId="2848"/>
    <cellStyle name="Normal 4 5 3 9 2 2 2" xfId="5443"/>
    <cellStyle name="Normal 4 5 3 9 2 2 2 2" xfId="13127"/>
    <cellStyle name="Normal 4 5 3 9 2 2 3" xfId="7968"/>
    <cellStyle name="Normal 4 5 3 9 2 2 3 2" xfId="15652"/>
    <cellStyle name="Normal 4 5 3 9 2 2 4" xfId="10532"/>
    <cellStyle name="Normal 4 5 3 9 2 3" xfId="4162"/>
    <cellStyle name="Normal 4 5 3 9 2 3 2" xfId="11846"/>
    <cellStyle name="Normal 4 5 3 9 2 4" xfId="6688"/>
    <cellStyle name="Normal 4 5 3 9 2 4 2" xfId="14372"/>
    <cellStyle name="Normal 4 5 3 9 2 5" xfId="9252"/>
    <cellStyle name="Normal 4 5 3 9 3" xfId="2208"/>
    <cellStyle name="Normal 4 5 3 9 3 2" xfId="4803"/>
    <cellStyle name="Normal 4 5 3 9 3 2 2" xfId="12487"/>
    <cellStyle name="Normal 4 5 3 9 3 3" xfId="7328"/>
    <cellStyle name="Normal 4 5 3 9 3 3 2" xfId="15012"/>
    <cellStyle name="Normal 4 5 3 9 3 4" xfId="9892"/>
    <cellStyle name="Normal 4 5 3 9 4" xfId="3522"/>
    <cellStyle name="Normal 4 5 3 9 4 2" xfId="11206"/>
    <cellStyle name="Normal 4 5 3 9 5" xfId="6048"/>
    <cellStyle name="Normal 4 5 3 9 5 2" xfId="13732"/>
    <cellStyle name="Normal 4 5 3 9 6" xfId="8612"/>
    <cellStyle name="Normal 4 5 3 9_Orçamento Elétrico " xfId="1659"/>
    <cellStyle name="Normal 4 5 3_Orçamento Elétrico " xfId="1644"/>
    <cellStyle name="Normal 4 5 4" xfId="161"/>
    <cellStyle name="Normal 4 5 4 10" xfId="1798"/>
    <cellStyle name="Normal 4 5 4 10 2" xfId="4393"/>
    <cellStyle name="Normal 4 5 4 10 2 2" xfId="12077"/>
    <cellStyle name="Normal 4 5 4 10 3" xfId="6918"/>
    <cellStyle name="Normal 4 5 4 10 3 2" xfId="14602"/>
    <cellStyle name="Normal 4 5 4 10 4" xfId="9482"/>
    <cellStyle name="Normal 4 5 4 11" xfId="3112"/>
    <cellStyle name="Normal 4 5 4 11 2" xfId="10796"/>
    <cellStyle name="Normal 4 5 4 12" xfId="5638"/>
    <cellStyle name="Normal 4 5 4 12 2" xfId="13322"/>
    <cellStyle name="Normal 4 5 4 13" xfId="8202"/>
    <cellStyle name="Normal 4 5 4 2" xfId="250"/>
    <cellStyle name="Normal 4 5 4 2 2" xfId="978"/>
    <cellStyle name="Normal 4 5 4 2 2 2" xfId="2526"/>
    <cellStyle name="Normal 4 5 4 2 2 2 2" xfId="5121"/>
    <cellStyle name="Normal 4 5 4 2 2 2 2 2" xfId="12805"/>
    <cellStyle name="Normal 4 5 4 2 2 2 3" xfId="7646"/>
    <cellStyle name="Normal 4 5 4 2 2 2 3 2" xfId="15330"/>
    <cellStyle name="Normal 4 5 4 2 2 2 4" xfId="10210"/>
    <cellStyle name="Normal 4 5 4 2 2 3" xfId="3840"/>
    <cellStyle name="Normal 4 5 4 2 2 3 2" xfId="11524"/>
    <cellStyle name="Normal 4 5 4 2 2 4" xfId="6366"/>
    <cellStyle name="Normal 4 5 4 2 2 4 2" xfId="14050"/>
    <cellStyle name="Normal 4 5 4 2 2 5" xfId="8930"/>
    <cellStyle name="Normal 4 5 4 2 3" xfId="1886"/>
    <cellStyle name="Normal 4 5 4 2 3 2" xfId="4481"/>
    <cellStyle name="Normal 4 5 4 2 3 2 2" xfId="12165"/>
    <cellStyle name="Normal 4 5 4 2 3 3" xfId="7006"/>
    <cellStyle name="Normal 4 5 4 2 3 3 2" xfId="14690"/>
    <cellStyle name="Normal 4 5 4 2 3 4" xfId="9570"/>
    <cellStyle name="Normal 4 5 4 2 4" xfId="3200"/>
    <cellStyle name="Normal 4 5 4 2 4 2" xfId="10884"/>
    <cellStyle name="Normal 4 5 4 2 5" xfId="5726"/>
    <cellStyle name="Normal 4 5 4 2 5 2" xfId="13410"/>
    <cellStyle name="Normal 4 5 4 2 6" xfId="8290"/>
    <cellStyle name="Normal 4 5 4 2_Orçamento Elétrico " xfId="1661"/>
    <cellStyle name="Normal 4 5 4 3" xfId="322"/>
    <cellStyle name="Normal 4 5 4 3 2" xfId="1050"/>
    <cellStyle name="Normal 4 5 4 3 2 2" xfId="2598"/>
    <cellStyle name="Normal 4 5 4 3 2 2 2" xfId="5193"/>
    <cellStyle name="Normal 4 5 4 3 2 2 2 2" xfId="12877"/>
    <cellStyle name="Normal 4 5 4 3 2 2 3" xfId="7718"/>
    <cellStyle name="Normal 4 5 4 3 2 2 3 2" xfId="15402"/>
    <cellStyle name="Normal 4 5 4 3 2 2 4" xfId="10282"/>
    <cellStyle name="Normal 4 5 4 3 2 3" xfId="3912"/>
    <cellStyle name="Normal 4 5 4 3 2 3 2" xfId="11596"/>
    <cellStyle name="Normal 4 5 4 3 2 4" xfId="6438"/>
    <cellStyle name="Normal 4 5 4 3 2 4 2" xfId="14122"/>
    <cellStyle name="Normal 4 5 4 3 2 5" xfId="9002"/>
    <cellStyle name="Normal 4 5 4 3 3" xfId="1958"/>
    <cellStyle name="Normal 4 5 4 3 3 2" xfId="4553"/>
    <cellStyle name="Normal 4 5 4 3 3 2 2" xfId="12237"/>
    <cellStyle name="Normal 4 5 4 3 3 3" xfId="7078"/>
    <cellStyle name="Normal 4 5 4 3 3 3 2" xfId="14762"/>
    <cellStyle name="Normal 4 5 4 3 3 4" xfId="9642"/>
    <cellStyle name="Normal 4 5 4 3 4" xfId="3272"/>
    <cellStyle name="Normal 4 5 4 3 4 2" xfId="10956"/>
    <cellStyle name="Normal 4 5 4 3 5" xfId="5798"/>
    <cellStyle name="Normal 4 5 4 3 5 2" xfId="13482"/>
    <cellStyle name="Normal 4 5 4 3 6" xfId="8362"/>
    <cellStyle name="Normal 4 5 4 3_Orçamento Elétrico " xfId="1662"/>
    <cellStyle name="Normal 4 5 4 4" xfId="403"/>
    <cellStyle name="Normal 4 5 4 4 2" xfId="1131"/>
    <cellStyle name="Normal 4 5 4 4 2 2" xfId="2678"/>
    <cellStyle name="Normal 4 5 4 4 2 2 2" xfId="5273"/>
    <cellStyle name="Normal 4 5 4 4 2 2 2 2" xfId="12957"/>
    <cellStyle name="Normal 4 5 4 4 2 2 3" xfId="7798"/>
    <cellStyle name="Normal 4 5 4 4 2 2 3 2" xfId="15482"/>
    <cellStyle name="Normal 4 5 4 4 2 2 4" xfId="10362"/>
    <cellStyle name="Normal 4 5 4 4 2 3" xfId="3992"/>
    <cellStyle name="Normal 4 5 4 4 2 3 2" xfId="11676"/>
    <cellStyle name="Normal 4 5 4 4 2 4" xfId="6518"/>
    <cellStyle name="Normal 4 5 4 4 2 4 2" xfId="14202"/>
    <cellStyle name="Normal 4 5 4 4 2 5" xfId="9082"/>
    <cellStyle name="Normal 4 5 4 4 3" xfId="2038"/>
    <cellStyle name="Normal 4 5 4 4 3 2" xfId="4633"/>
    <cellStyle name="Normal 4 5 4 4 3 2 2" xfId="12317"/>
    <cellStyle name="Normal 4 5 4 4 3 3" xfId="7158"/>
    <cellStyle name="Normal 4 5 4 4 3 3 2" xfId="14842"/>
    <cellStyle name="Normal 4 5 4 4 3 4" xfId="9722"/>
    <cellStyle name="Normal 4 5 4 4 4" xfId="3352"/>
    <cellStyle name="Normal 4 5 4 4 4 2" xfId="11036"/>
    <cellStyle name="Normal 4 5 4 4 5" xfId="5878"/>
    <cellStyle name="Normal 4 5 4 4 5 2" xfId="13562"/>
    <cellStyle name="Normal 4 5 4 4 6" xfId="8442"/>
    <cellStyle name="Normal 4 5 4 4_Orçamento Elétrico " xfId="1663"/>
    <cellStyle name="Normal 4 5 4 5" xfId="533"/>
    <cellStyle name="Normal 4 5 4 5 2" xfId="1261"/>
    <cellStyle name="Normal 4 5 4 5 2 2" xfId="2808"/>
    <cellStyle name="Normal 4 5 4 5 2 2 2" xfId="5403"/>
    <cellStyle name="Normal 4 5 4 5 2 2 2 2" xfId="13087"/>
    <cellStyle name="Normal 4 5 4 5 2 2 3" xfId="7928"/>
    <cellStyle name="Normal 4 5 4 5 2 2 3 2" xfId="15612"/>
    <cellStyle name="Normal 4 5 4 5 2 2 4" xfId="10492"/>
    <cellStyle name="Normal 4 5 4 5 2 3" xfId="4122"/>
    <cellStyle name="Normal 4 5 4 5 2 3 2" xfId="11806"/>
    <cellStyle name="Normal 4 5 4 5 2 4" xfId="6648"/>
    <cellStyle name="Normal 4 5 4 5 2 4 2" xfId="14332"/>
    <cellStyle name="Normal 4 5 4 5 2 5" xfId="9212"/>
    <cellStyle name="Normal 4 5 4 5 3" xfId="2168"/>
    <cellStyle name="Normal 4 5 4 5 3 2" xfId="4763"/>
    <cellStyle name="Normal 4 5 4 5 3 2 2" xfId="12447"/>
    <cellStyle name="Normal 4 5 4 5 3 3" xfId="7288"/>
    <cellStyle name="Normal 4 5 4 5 3 3 2" xfId="14972"/>
    <cellStyle name="Normal 4 5 4 5 3 4" xfId="9852"/>
    <cellStyle name="Normal 4 5 4 5 4" xfId="3482"/>
    <cellStyle name="Normal 4 5 4 5 4 2" xfId="11166"/>
    <cellStyle name="Normal 4 5 4 5 5" xfId="6008"/>
    <cellStyle name="Normal 4 5 4 5 5 2" xfId="13692"/>
    <cellStyle name="Normal 4 5 4 5 6" xfId="8572"/>
    <cellStyle name="Normal 4 5 4 5_Orçamento Elétrico " xfId="1664"/>
    <cellStyle name="Normal 4 5 4 6" xfId="601"/>
    <cellStyle name="Normal 4 5 4 6 2" xfId="1329"/>
    <cellStyle name="Normal 4 5 4 6 2 2" xfId="2876"/>
    <cellStyle name="Normal 4 5 4 6 2 2 2" xfId="5471"/>
    <cellStyle name="Normal 4 5 4 6 2 2 2 2" xfId="13155"/>
    <cellStyle name="Normal 4 5 4 6 2 2 3" xfId="7996"/>
    <cellStyle name="Normal 4 5 4 6 2 2 3 2" xfId="15680"/>
    <cellStyle name="Normal 4 5 4 6 2 2 4" xfId="10560"/>
    <cellStyle name="Normal 4 5 4 6 2 3" xfId="4190"/>
    <cellStyle name="Normal 4 5 4 6 2 3 2" xfId="11874"/>
    <cellStyle name="Normal 4 5 4 6 2 4" xfId="6716"/>
    <cellStyle name="Normal 4 5 4 6 2 4 2" xfId="14400"/>
    <cellStyle name="Normal 4 5 4 6 2 5" xfId="9280"/>
    <cellStyle name="Normal 4 5 4 6 3" xfId="2236"/>
    <cellStyle name="Normal 4 5 4 6 3 2" xfId="4831"/>
    <cellStyle name="Normal 4 5 4 6 3 2 2" xfId="12515"/>
    <cellStyle name="Normal 4 5 4 6 3 3" xfId="7356"/>
    <cellStyle name="Normal 4 5 4 6 3 3 2" xfId="15040"/>
    <cellStyle name="Normal 4 5 4 6 3 4" xfId="9920"/>
    <cellStyle name="Normal 4 5 4 6 4" xfId="3550"/>
    <cellStyle name="Normal 4 5 4 6 4 2" xfId="11234"/>
    <cellStyle name="Normal 4 5 4 6 5" xfId="6076"/>
    <cellStyle name="Normal 4 5 4 6 5 2" xfId="13760"/>
    <cellStyle name="Normal 4 5 4 6 6" xfId="8640"/>
    <cellStyle name="Normal 4 5 4 6_Orçamento Elétrico " xfId="1665"/>
    <cellStyle name="Normal 4 5 4 7" xfId="677"/>
    <cellStyle name="Normal 4 5 4 7 2" xfId="1405"/>
    <cellStyle name="Normal 4 5 4 7 2 2" xfId="2952"/>
    <cellStyle name="Normal 4 5 4 7 2 2 2" xfId="5547"/>
    <cellStyle name="Normal 4 5 4 7 2 2 2 2" xfId="13231"/>
    <cellStyle name="Normal 4 5 4 7 2 2 3" xfId="8072"/>
    <cellStyle name="Normal 4 5 4 7 2 2 3 2" xfId="15756"/>
    <cellStyle name="Normal 4 5 4 7 2 2 4" xfId="10636"/>
    <cellStyle name="Normal 4 5 4 7 2 3" xfId="4266"/>
    <cellStyle name="Normal 4 5 4 7 2 3 2" xfId="11950"/>
    <cellStyle name="Normal 4 5 4 7 2 4" xfId="6792"/>
    <cellStyle name="Normal 4 5 4 7 2 4 2" xfId="14476"/>
    <cellStyle name="Normal 4 5 4 7 2 5" xfId="9356"/>
    <cellStyle name="Normal 4 5 4 7 3" xfId="2312"/>
    <cellStyle name="Normal 4 5 4 7 3 2" xfId="4907"/>
    <cellStyle name="Normal 4 5 4 7 3 2 2" xfId="12591"/>
    <cellStyle name="Normal 4 5 4 7 3 3" xfId="7432"/>
    <cellStyle name="Normal 4 5 4 7 3 3 2" xfId="15116"/>
    <cellStyle name="Normal 4 5 4 7 3 4" xfId="9996"/>
    <cellStyle name="Normal 4 5 4 7 4" xfId="3626"/>
    <cellStyle name="Normal 4 5 4 7 4 2" xfId="11310"/>
    <cellStyle name="Normal 4 5 4 7 5" xfId="6152"/>
    <cellStyle name="Normal 4 5 4 7 5 2" xfId="13836"/>
    <cellStyle name="Normal 4 5 4 7 6" xfId="8716"/>
    <cellStyle name="Normal 4 5 4 7_Orçamento Elétrico " xfId="1666"/>
    <cellStyle name="Normal 4 5 4 8" xfId="723"/>
    <cellStyle name="Normal 4 5 4 8 2" xfId="1451"/>
    <cellStyle name="Normal 4 5 4 8 2 2" xfId="2998"/>
    <cellStyle name="Normal 4 5 4 8 2 2 2" xfId="5593"/>
    <cellStyle name="Normal 4 5 4 8 2 2 2 2" xfId="13277"/>
    <cellStyle name="Normal 4 5 4 8 2 2 3" xfId="8118"/>
    <cellStyle name="Normal 4 5 4 8 2 2 3 2" xfId="15802"/>
    <cellStyle name="Normal 4 5 4 8 2 2 4" xfId="10682"/>
    <cellStyle name="Normal 4 5 4 8 2 3" xfId="4312"/>
    <cellStyle name="Normal 4 5 4 8 2 3 2" xfId="11996"/>
    <cellStyle name="Normal 4 5 4 8 2 4" xfId="6838"/>
    <cellStyle name="Normal 4 5 4 8 2 4 2" xfId="14522"/>
    <cellStyle name="Normal 4 5 4 8 2 5" xfId="9402"/>
    <cellStyle name="Normal 4 5 4 8 3" xfId="2358"/>
    <cellStyle name="Normal 4 5 4 8 3 2" xfId="4953"/>
    <cellStyle name="Normal 4 5 4 8 3 2 2" xfId="12637"/>
    <cellStyle name="Normal 4 5 4 8 3 3" xfId="7478"/>
    <cellStyle name="Normal 4 5 4 8 3 3 2" xfId="15162"/>
    <cellStyle name="Normal 4 5 4 8 3 4" xfId="10042"/>
    <cellStyle name="Normal 4 5 4 8 4" xfId="3672"/>
    <cellStyle name="Normal 4 5 4 8 4 2" xfId="11356"/>
    <cellStyle name="Normal 4 5 4 8 5" xfId="6198"/>
    <cellStyle name="Normal 4 5 4 8 5 2" xfId="13882"/>
    <cellStyle name="Normal 4 5 4 8 6" xfId="8762"/>
    <cellStyle name="Normal 4 5 4 8_Orçamento Elétrico " xfId="1667"/>
    <cellStyle name="Normal 4 5 4 9" xfId="889"/>
    <cellStyle name="Normal 4 5 4 9 2" xfId="2438"/>
    <cellStyle name="Normal 4 5 4 9 2 2" xfId="5033"/>
    <cellStyle name="Normal 4 5 4 9 2 2 2" xfId="12717"/>
    <cellStyle name="Normal 4 5 4 9 2 3" xfId="7558"/>
    <cellStyle name="Normal 4 5 4 9 2 3 2" xfId="15242"/>
    <cellStyle name="Normal 4 5 4 9 2 4" xfId="10122"/>
    <cellStyle name="Normal 4 5 4 9 3" xfId="3752"/>
    <cellStyle name="Normal 4 5 4 9 3 2" xfId="11436"/>
    <cellStyle name="Normal 4 5 4 9 4" xfId="6278"/>
    <cellStyle name="Normal 4 5 4 9 4 2" xfId="13962"/>
    <cellStyle name="Normal 4 5 4 9 5" xfId="8842"/>
    <cellStyle name="Normal 4 5 4_Orçamento Elétrico " xfId="1660"/>
    <cellStyle name="Normal 4 5 5" xfId="207"/>
    <cellStyle name="Normal 4 5 5 2" xfId="935"/>
    <cellStyle name="Normal 4 5 5 2 2" xfId="2483"/>
    <cellStyle name="Normal 4 5 5 2 2 2" xfId="5078"/>
    <cellStyle name="Normal 4 5 5 2 2 2 2" xfId="12762"/>
    <cellStyle name="Normal 4 5 5 2 2 3" xfId="7603"/>
    <cellStyle name="Normal 4 5 5 2 2 3 2" xfId="15287"/>
    <cellStyle name="Normal 4 5 5 2 2 4" xfId="10167"/>
    <cellStyle name="Normal 4 5 5 2 3" xfId="3797"/>
    <cellStyle name="Normal 4 5 5 2 3 2" xfId="11481"/>
    <cellStyle name="Normal 4 5 5 2 4" xfId="6323"/>
    <cellStyle name="Normal 4 5 5 2 4 2" xfId="14007"/>
    <cellStyle name="Normal 4 5 5 2 5" xfId="8887"/>
    <cellStyle name="Normal 4 5 5 3" xfId="1843"/>
    <cellStyle name="Normal 4 5 5 3 2" xfId="4438"/>
    <cellStyle name="Normal 4 5 5 3 2 2" xfId="12122"/>
    <cellStyle name="Normal 4 5 5 3 3" xfId="6963"/>
    <cellStyle name="Normal 4 5 5 3 3 2" xfId="14647"/>
    <cellStyle name="Normal 4 5 5 3 4" xfId="9527"/>
    <cellStyle name="Normal 4 5 5 4" xfId="3157"/>
    <cellStyle name="Normal 4 5 5 4 2" xfId="10841"/>
    <cellStyle name="Normal 4 5 5 5" xfId="5683"/>
    <cellStyle name="Normal 4 5 5 5 2" xfId="13367"/>
    <cellStyle name="Normal 4 5 5 6" xfId="8247"/>
    <cellStyle name="Normal 4 5 5_Orçamento Elétrico " xfId="1668"/>
    <cellStyle name="Normal 4 5 6" xfId="282"/>
    <cellStyle name="Normal 4 5 6 2" xfId="1010"/>
    <cellStyle name="Normal 4 5 6 2 2" xfId="2558"/>
    <cellStyle name="Normal 4 5 6 2 2 2" xfId="5153"/>
    <cellStyle name="Normal 4 5 6 2 2 2 2" xfId="12837"/>
    <cellStyle name="Normal 4 5 6 2 2 3" xfId="7678"/>
    <cellStyle name="Normal 4 5 6 2 2 3 2" xfId="15362"/>
    <cellStyle name="Normal 4 5 6 2 2 4" xfId="10242"/>
    <cellStyle name="Normal 4 5 6 2 3" xfId="3872"/>
    <cellStyle name="Normal 4 5 6 2 3 2" xfId="11556"/>
    <cellStyle name="Normal 4 5 6 2 4" xfId="6398"/>
    <cellStyle name="Normal 4 5 6 2 4 2" xfId="14082"/>
    <cellStyle name="Normal 4 5 6 2 5" xfId="8962"/>
    <cellStyle name="Normal 4 5 6 3" xfId="1918"/>
    <cellStyle name="Normal 4 5 6 3 2" xfId="4513"/>
    <cellStyle name="Normal 4 5 6 3 2 2" xfId="12197"/>
    <cellStyle name="Normal 4 5 6 3 3" xfId="7038"/>
    <cellStyle name="Normal 4 5 6 3 3 2" xfId="14722"/>
    <cellStyle name="Normal 4 5 6 3 4" xfId="9602"/>
    <cellStyle name="Normal 4 5 6 4" xfId="3232"/>
    <cellStyle name="Normal 4 5 6 4 2" xfId="10916"/>
    <cellStyle name="Normal 4 5 6 5" xfId="5758"/>
    <cellStyle name="Normal 4 5 6 5 2" xfId="13442"/>
    <cellStyle name="Normal 4 5 6 6" xfId="8322"/>
    <cellStyle name="Normal 4 5 6_Orçamento Elétrico " xfId="1669"/>
    <cellStyle name="Normal 4 5 7" xfId="363"/>
    <cellStyle name="Normal 4 5 7 2" xfId="1091"/>
    <cellStyle name="Normal 4 5 7 2 2" xfId="2638"/>
    <cellStyle name="Normal 4 5 7 2 2 2" xfId="5233"/>
    <cellStyle name="Normal 4 5 7 2 2 2 2" xfId="12917"/>
    <cellStyle name="Normal 4 5 7 2 2 3" xfId="7758"/>
    <cellStyle name="Normal 4 5 7 2 2 3 2" xfId="15442"/>
    <cellStyle name="Normal 4 5 7 2 2 4" xfId="10322"/>
    <cellStyle name="Normal 4 5 7 2 3" xfId="3952"/>
    <cellStyle name="Normal 4 5 7 2 3 2" xfId="11636"/>
    <cellStyle name="Normal 4 5 7 2 4" xfId="6478"/>
    <cellStyle name="Normal 4 5 7 2 4 2" xfId="14162"/>
    <cellStyle name="Normal 4 5 7 2 5" xfId="9042"/>
    <cellStyle name="Normal 4 5 7 3" xfId="1998"/>
    <cellStyle name="Normal 4 5 7 3 2" xfId="4593"/>
    <cellStyle name="Normal 4 5 7 3 2 2" xfId="12277"/>
    <cellStyle name="Normal 4 5 7 3 3" xfId="7118"/>
    <cellStyle name="Normal 4 5 7 3 3 2" xfId="14802"/>
    <cellStyle name="Normal 4 5 7 3 4" xfId="9682"/>
    <cellStyle name="Normal 4 5 7 4" xfId="3312"/>
    <cellStyle name="Normal 4 5 7 4 2" xfId="10996"/>
    <cellStyle name="Normal 4 5 7 5" xfId="5838"/>
    <cellStyle name="Normal 4 5 7 5 2" xfId="13522"/>
    <cellStyle name="Normal 4 5 7 6" xfId="8402"/>
    <cellStyle name="Normal 4 5 7_Orçamento Elétrico " xfId="1670"/>
    <cellStyle name="Normal 4 5 8" xfId="471"/>
    <cellStyle name="Normal 4 5 8 2" xfId="1199"/>
    <cellStyle name="Normal 4 5 8 2 2" xfId="2746"/>
    <cellStyle name="Normal 4 5 8 2 2 2" xfId="5341"/>
    <cellStyle name="Normal 4 5 8 2 2 2 2" xfId="13025"/>
    <cellStyle name="Normal 4 5 8 2 2 3" xfId="7866"/>
    <cellStyle name="Normal 4 5 8 2 2 3 2" xfId="15550"/>
    <cellStyle name="Normal 4 5 8 2 2 4" xfId="10430"/>
    <cellStyle name="Normal 4 5 8 2 3" xfId="4060"/>
    <cellStyle name="Normal 4 5 8 2 3 2" xfId="11744"/>
    <cellStyle name="Normal 4 5 8 2 4" xfId="6586"/>
    <cellStyle name="Normal 4 5 8 2 4 2" xfId="14270"/>
    <cellStyle name="Normal 4 5 8 2 5" xfId="9150"/>
    <cellStyle name="Normal 4 5 8 3" xfId="2106"/>
    <cellStyle name="Normal 4 5 8 3 2" xfId="4701"/>
    <cellStyle name="Normal 4 5 8 3 2 2" xfId="12385"/>
    <cellStyle name="Normal 4 5 8 3 3" xfId="7226"/>
    <cellStyle name="Normal 4 5 8 3 3 2" xfId="14910"/>
    <cellStyle name="Normal 4 5 8 3 4" xfId="9790"/>
    <cellStyle name="Normal 4 5 8 4" xfId="3420"/>
    <cellStyle name="Normal 4 5 8 4 2" xfId="11104"/>
    <cellStyle name="Normal 4 5 8 5" xfId="5946"/>
    <cellStyle name="Normal 4 5 8 5 2" xfId="13630"/>
    <cellStyle name="Normal 4 5 8 6" xfId="8510"/>
    <cellStyle name="Normal 4 5 8_Orçamento Elétrico " xfId="1671"/>
    <cellStyle name="Normal 4 5 9" xfId="470"/>
    <cellStyle name="Normal 4 5 9 2" xfId="1198"/>
    <cellStyle name="Normal 4 5 9 2 2" xfId="2745"/>
    <cellStyle name="Normal 4 5 9 2 2 2" xfId="5340"/>
    <cellStyle name="Normal 4 5 9 2 2 2 2" xfId="13024"/>
    <cellStyle name="Normal 4 5 9 2 2 3" xfId="7865"/>
    <cellStyle name="Normal 4 5 9 2 2 3 2" xfId="15549"/>
    <cellStyle name="Normal 4 5 9 2 2 4" xfId="10429"/>
    <cellStyle name="Normal 4 5 9 2 3" xfId="4059"/>
    <cellStyle name="Normal 4 5 9 2 3 2" xfId="11743"/>
    <cellStyle name="Normal 4 5 9 2 4" xfId="6585"/>
    <cellStyle name="Normal 4 5 9 2 4 2" xfId="14269"/>
    <cellStyle name="Normal 4 5 9 2 5" xfId="9149"/>
    <cellStyle name="Normal 4 5 9 3" xfId="2105"/>
    <cellStyle name="Normal 4 5 9 3 2" xfId="4700"/>
    <cellStyle name="Normal 4 5 9 3 2 2" xfId="12384"/>
    <cellStyle name="Normal 4 5 9 3 3" xfId="7225"/>
    <cellStyle name="Normal 4 5 9 3 3 2" xfId="14909"/>
    <cellStyle name="Normal 4 5 9 3 4" xfId="9789"/>
    <cellStyle name="Normal 4 5 9 4" xfId="3419"/>
    <cellStyle name="Normal 4 5 9 4 2" xfId="11103"/>
    <cellStyle name="Normal 4 5 9 5" xfId="5945"/>
    <cellStyle name="Normal 4 5 9 5 2" xfId="13629"/>
    <cellStyle name="Normal 4 5 9 6" xfId="8509"/>
    <cellStyle name="Normal 4 5 9_Orçamento Elétrico " xfId="1672"/>
    <cellStyle name="Normal 4 5_Orçamento Elétrico " xfId="1625"/>
    <cellStyle name="Normal 4 6" xfId="67"/>
    <cellStyle name="Normal 4 6 10" xfId="659"/>
    <cellStyle name="Normal 4 6 10 2" xfId="1387"/>
    <cellStyle name="Normal 4 6 10 2 2" xfId="2934"/>
    <cellStyle name="Normal 4 6 10 2 2 2" xfId="5529"/>
    <cellStyle name="Normal 4 6 10 2 2 2 2" xfId="13213"/>
    <cellStyle name="Normal 4 6 10 2 2 3" xfId="8054"/>
    <cellStyle name="Normal 4 6 10 2 2 3 2" xfId="15738"/>
    <cellStyle name="Normal 4 6 10 2 2 4" xfId="10618"/>
    <cellStyle name="Normal 4 6 10 2 3" xfId="4248"/>
    <cellStyle name="Normal 4 6 10 2 3 2" xfId="11932"/>
    <cellStyle name="Normal 4 6 10 2 4" xfId="6774"/>
    <cellStyle name="Normal 4 6 10 2 4 2" xfId="14458"/>
    <cellStyle name="Normal 4 6 10 2 5" xfId="9338"/>
    <cellStyle name="Normal 4 6 10 3" xfId="2294"/>
    <cellStyle name="Normal 4 6 10 3 2" xfId="4889"/>
    <cellStyle name="Normal 4 6 10 3 2 2" xfId="12573"/>
    <cellStyle name="Normal 4 6 10 3 3" xfId="7414"/>
    <cellStyle name="Normal 4 6 10 3 3 2" xfId="15098"/>
    <cellStyle name="Normal 4 6 10 3 4" xfId="9978"/>
    <cellStyle name="Normal 4 6 10 4" xfId="3608"/>
    <cellStyle name="Normal 4 6 10 4 2" xfId="11292"/>
    <cellStyle name="Normal 4 6 10 5" xfId="6134"/>
    <cellStyle name="Normal 4 6 10 5 2" xfId="13818"/>
    <cellStyle name="Normal 4 6 10 6" xfId="8698"/>
    <cellStyle name="Normal 4 6 10_Orçamento Elétrico " xfId="1674"/>
    <cellStyle name="Normal 4 6 11" xfId="764"/>
    <cellStyle name="Normal 4 6 11 2" xfId="2390"/>
    <cellStyle name="Normal 4 6 11 2 2" xfId="4985"/>
    <cellStyle name="Normal 4 6 11 2 2 2" xfId="12669"/>
    <cellStyle name="Normal 4 6 11 2 3" xfId="7510"/>
    <cellStyle name="Normal 4 6 11 2 3 2" xfId="15194"/>
    <cellStyle name="Normal 4 6 11 2 4" xfId="10074"/>
    <cellStyle name="Normal 4 6 11 3" xfId="3704"/>
    <cellStyle name="Normal 4 6 11 3 2" xfId="11388"/>
    <cellStyle name="Normal 4 6 11 4" xfId="6230"/>
    <cellStyle name="Normal 4 6 11 4 2" xfId="13914"/>
    <cellStyle name="Normal 4 6 11 5" xfId="8794"/>
    <cellStyle name="Normal 4 6 12" xfId="1750"/>
    <cellStyle name="Normal 4 6 12 2" xfId="4345"/>
    <cellStyle name="Normal 4 6 12 2 2" xfId="12029"/>
    <cellStyle name="Normal 4 6 12 3" xfId="6870"/>
    <cellStyle name="Normal 4 6 12 3 2" xfId="14554"/>
    <cellStyle name="Normal 4 6 12 4" xfId="9434"/>
    <cellStyle name="Normal 4 6 13" xfId="3034"/>
    <cellStyle name="Normal 4 6 13 2" xfId="10718"/>
    <cellStyle name="Normal 4 6 14" xfId="3088"/>
    <cellStyle name="Normal 4 6 14 2" xfId="10772"/>
    <cellStyle name="Normal 4 6 15" xfId="75"/>
    <cellStyle name="Normal 4 6 16" xfId="8154"/>
    <cellStyle name="Normal 4 6 2" xfId="105"/>
    <cellStyle name="Normal 4 6 2 10" xfId="833"/>
    <cellStyle name="Normal 4 6 2 10 2" xfId="2420"/>
    <cellStyle name="Normal 4 6 2 10 2 2" xfId="5015"/>
    <cellStyle name="Normal 4 6 2 10 2 2 2" xfId="12699"/>
    <cellStyle name="Normal 4 6 2 10 2 3" xfId="7540"/>
    <cellStyle name="Normal 4 6 2 10 2 3 2" xfId="15224"/>
    <cellStyle name="Normal 4 6 2 10 2 4" xfId="10104"/>
    <cellStyle name="Normal 4 6 2 10 3" xfId="3734"/>
    <cellStyle name="Normal 4 6 2 10 3 2" xfId="11418"/>
    <cellStyle name="Normal 4 6 2 10 4" xfId="6260"/>
    <cellStyle name="Normal 4 6 2 10 4 2" xfId="13944"/>
    <cellStyle name="Normal 4 6 2 10 5" xfId="8824"/>
    <cellStyle name="Normal 4 6 2 11" xfId="1780"/>
    <cellStyle name="Normal 4 6 2 11 2" xfId="4375"/>
    <cellStyle name="Normal 4 6 2 11 2 2" xfId="12059"/>
    <cellStyle name="Normal 4 6 2 11 3" xfId="6900"/>
    <cellStyle name="Normal 4 6 2 11 3 2" xfId="14584"/>
    <cellStyle name="Normal 4 6 2 11 4" xfId="9464"/>
    <cellStyle name="Normal 4 6 2 12" xfId="3084"/>
    <cellStyle name="Normal 4 6 2 12 2" xfId="10768"/>
    <cellStyle name="Normal 4 6 2 13" xfId="3095"/>
    <cellStyle name="Normal 4 6 2 13 2" xfId="10779"/>
    <cellStyle name="Normal 4 6 2 14" xfId="8184"/>
    <cellStyle name="Normal 4 6 2 2" xfId="183"/>
    <cellStyle name="Normal 4 6 2 2 10" xfId="1820"/>
    <cellStyle name="Normal 4 6 2 2 10 2" xfId="4415"/>
    <cellStyle name="Normal 4 6 2 2 10 2 2" xfId="12099"/>
    <cellStyle name="Normal 4 6 2 2 10 3" xfId="6940"/>
    <cellStyle name="Normal 4 6 2 2 10 3 2" xfId="14624"/>
    <cellStyle name="Normal 4 6 2 2 10 4" xfId="9504"/>
    <cellStyle name="Normal 4 6 2 2 11" xfId="3134"/>
    <cellStyle name="Normal 4 6 2 2 11 2" xfId="10818"/>
    <cellStyle name="Normal 4 6 2 2 12" xfId="5660"/>
    <cellStyle name="Normal 4 6 2 2 12 2" xfId="13344"/>
    <cellStyle name="Normal 4 6 2 2 13" xfId="8224"/>
    <cellStyle name="Normal 4 6 2 2 2" xfId="272"/>
    <cellStyle name="Normal 4 6 2 2 2 2" xfId="1000"/>
    <cellStyle name="Normal 4 6 2 2 2 2 2" xfId="2548"/>
    <cellStyle name="Normal 4 6 2 2 2 2 2 2" xfId="5143"/>
    <cellStyle name="Normal 4 6 2 2 2 2 2 2 2" xfId="12827"/>
    <cellStyle name="Normal 4 6 2 2 2 2 2 3" xfId="7668"/>
    <cellStyle name="Normal 4 6 2 2 2 2 2 3 2" xfId="15352"/>
    <cellStyle name="Normal 4 6 2 2 2 2 2 4" xfId="10232"/>
    <cellStyle name="Normal 4 6 2 2 2 2 3" xfId="3862"/>
    <cellStyle name="Normal 4 6 2 2 2 2 3 2" xfId="11546"/>
    <cellStyle name="Normal 4 6 2 2 2 2 4" xfId="6388"/>
    <cellStyle name="Normal 4 6 2 2 2 2 4 2" xfId="14072"/>
    <cellStyle name="Normal 4 6 2 2 2 2 5" xfId="8952"/>
    <cellStyle name="Normal 4 6 2 2 2 3" xfId="1908"/>
    <cellStyle name="Normal 4 6 2 2 2 3 2" xfId="4503"/>
    <cellStyle name="Normal 4 6 2 2 2 3 2 2" xfId="12187"/>
    <cellStyle name="Normal 4 6 2 2 2 3 3" xfId="7028"/>
    <cellStyle name="Normal 4 6 2 2 2 3 3 2" xfId="14712"/>
    <cellStyle name="Normal 4 6 2 2 2 3 4" xfId="9592"/>
    <cellStyle name="Normal 4 6 2 2 2 4" xfId="3222"/>
    <cellStyle name="Normal 4 6 2 2 2 4 2" xfId="10906"/>
    <cellStyle name="Normal 4 6 2 2 2 5" xfId="5748"/>
    <cellStyle name="Normal 4 6 2 2 2 5 2" xfId="13432"/>
    <cellStyle name="Normal 4 6 2 2 2 6" xfId="8312"/>
    <cellStyle name="Normal 4 6 2 2 2_Orçamento Elétrico " xfId="1677"/>
    <cellStyle name="Normal 4 6 2 2 3" xfId="344"/>
    <cellStyle name="Normal 4 6 2 2 3 2" xfId="1072"/>
    <cellStyle name="Normal 4 6 2 2 3 2 2" xfId="2620"/>
    <cellStyle name="Normal 4 6 2 2 3 2 2 2" xfId="5215"/>
    <cellStyle name="Normal 4 6 2 2 3 2 2 2 2" xfId="12899"/>
    <cellStyle name="Normal 4 6 2 2 3 2 2 3" xfId="7740"/>
    <cellStyle name="Normal 4 6 2 2 3 2 2 3 2" xfId="15424"/>
    <cellStyle name="Normal 4 6 2 2 3 2 2 4" xfId="10304"/>
    <cellStyle name="Normal 4 6 2 2 3 2 3" xfId="3934"/>
    <cellStyle name="Normal 4 6 2 2 3 2 3 2" xfId="11618"/>
    <cellStyle name="Normal 4 6 2 2 3 2 4" xfId="6460"/>
    <cellStyle name="Normal 4 6 2 2 3 2 4 2" xfId="14144"/>
    <cellStyle name="Normal 4 6 2 2 3 2 5" xfId="9024"/>
    <cellStyle name="Normal 4 6 2 2 3 3" xfId="1980"/>
    <cellStyle name="Normal 4 6 2 2 3 3 2" xfId="4575"/>
    <cellStyle name="Normal 4 6 2 2 3 3 2 2" xfId="12259"/>
    <cellStyle name="Normal 4 6 2 2 3 3 3" xfId="7100"/>
    <cellStyle name="Normal 4 6 2 2 3 3 3 2" xfId="14784"/>
    <cellStyle name="Normal 4 6 2 2 3 3 4" xfId="9664"/>
    <cellStyle name="Normal 4 6 2 2 3 4" xfId="3294"/>
    <cellStyle name="Normal 4 6 2 2 3 4 2" xfId="10978"/>
    <cellStyle name="Normal 4 6 2 2 3 5" xfId="5820"/>
    <cellStyle name="Normal 4 6 2 2 3 5 2" xfId="13504"/>
    <cellStyle name="Normal 4 6 2 2 3 6" xfId="8384"/>
    <cellStyle name="Normal 4 6 2 2 3_Orçamento Elétrico " xfId="1678"/>
    <cellStyle name="Normal 4 6 2 2 4" xfId="425"/>
    <cellStyle name="Normal 4 6 2 2 4 2" xfId="1153"/>
    <cellStyle name="Normal 4 6 2 2 4 2 2" xfId="2700"/>
    <cellStyle name="Normal 4 6 2 2 4 2 2 2" xfId="5295"/>
    <cellStyle name="Normal 4 6 2 2 4 2 2 2 2" xfId="12979"/>
    <cellStyle name="Normal 4 6 2 2 4 2 2 3" xfId="7820"/>
    <cellStyle name="Normal 4 6 2 2 4 2 2 3 2" xfId="15504"/>
    <cellStyle name="Normal 4 6 2 2 4 2 2 4" xfId="10384"/>
    <cellStyle name="Normal 4 6 2 2 4 2 3" xfId="4014"/>
    <cellStyle name="Normal 4 6 2 2 4 2 3 2" xfId="11698"/>
    <cellStyle name="Normal 4 6 2 2 4 2 4" xfId="6540"/>
    <cellStyle name="Normal 4 6 2 2 4 2 4 2" xfId="14224"/>
    <cellStyle name="Normal 4 6 2 2 4 2 5" xfId="9104"/>
    <cellStyle name="Normal 4 6 2 2 4 3" xfId="2060"/>
    <cellStyle name="Normal 4 6 2 2 4 3 2" xfId="4655"/>
    <cellStyle name="Normal 4 6 2 2 4 3 2 2" xfId="12339"/>
    <cellStyle name="Normal 4 6 2 2 4 3 3" xfId="7180"/>
    <cellStyle name="Normal 4 6 2 2 4 3 3 2" xfId="14864"/>
    <cellStyle name="Normal 4 6 2 2 4 3 4" xfId="9744"/>
    <cellStyle name="Normal 4 6 2 2 4 4" xfId="3374"/>
    <cellStyle name="Normal 4 6 2 2 4 4 2" xfId="11058"/>
    <cellStyle name="Normal 4 6 2 2 4 5" xfId="5900"/>
    <cellStyle name="Normal 4 6 2 2 4 5 2" xfId="13584"/>
    <cellStyle name="Normal 4 6 2 2 4 6" xfId="8464"/>
    <cellStyle name="Normal 4 6 2 2 4_Orçamento Elétrico " xfId="1679"/>
    <cellStyle name="Normal 4 6 2 2 5" xfId="555"/>
    <cellStyle name="Normal 4 6 2 2 5 2" xfId="1283"/>
    <cellStyle name="Normal 4 6 2 2 5 2 2" xfId="2830"/>
    <cellStyle name="Normal 4 6 2 2 5 2 2 2" xfId="5425"/>
    <cellStyle name="Normal 4 6 2 2 5 2 2 2 2" xfId="13109"/>
    <cellStyle name="Normal 4 6 2 2 5 2 2 3" xfId="7950"/>
    <cellStyle name="Normal 4 6 2 2 5 2 2 3 2" xfId="15634"/>
    <cellStyle name="Normal 4 6 2 2 5 2 2 4" xfId="10514"/>
    <cellStyle name="Normal 4 6 2 2 5 2 3" xfId="4144"/>
    <cellStyle name="Normal 4 6 2 2 5 2 3 2" xfId="11828"/>
    <cellStyle name="Normal 4 6 2 2 5 2 4" xfId="6670"/>
    <cellStyle name="Normal 4 6 2 2 5 2 4 2" xfId="14354"/>
    <cellStyle name="Normal 4 6 2 2 5 2 5" xfId="9234"/>
    <cellStyle name="Normal 4 6 2 2 5 3" xfId="2190"/>
    <cellStyle name="Normal 4 6 2 2 5 3 2" xfId="4785"/>
    <cellStyle name="Normal 4 6 2 2 5 3 2 2" xfId="12469"/>
    <cellStyle name="Normal 4 6 2 2 5 3 3" xfId="7310"/>
    <cellStyle name="Normal 4 6 2 2 5 3 3 2" xfId="14994"/>
    <cellStyle name="Normal 4 6 2 2 5 3 4" xfId="9874"/>
    <cellStyle name="Normal 4 6 2 2 5 4" xfId="3504"/>
    <cellStyle name="Normal 4 6 2 2 5 4 2" xfId="11188"/>
    <cellStyle name="Normal 4 6 2 2 5 5" xfId="6030"/>
    <cellStyle name="Normal 4 6 2 2 5 5 2" xfId="13714"/>
    <cellStyle name="Normal 4 6 2 2 5 6" xfId="8594"/>
    <cellStyle name="Normal 4 6 2 2 5_Orçamento Elétrico " xfId="1680"/>
    <cellStyle name="Normal 4 6 2 2 6" xfId="623"/>
    <cellStyle name="Normal 4 6 2 2 6 2" xfId="1351"/>
    <cellStyle name="Normal 4 6 2 2 6 2 2" xfId="2898"/>
    <cellStyle name="Normal 4 6 2 2 6 2 2 2" xfId="5493"/>
    <cellStyle name="Normal 4 6 2 2 6 2 2 2 2" xfId="13177"/>
    <cellStyle name="Normal 4 6 2 2 6 2 2 3" xfId="8018"/>
    <cellStyle name="Normal 4 6 2 2 6 2 2 3 2" xfId="15702"/>
    <cellStyle name="Normal 4 6 2 2 6 2 2 4" xfId="10582"/>
    <cellStyle name="Normal 4 6 2 2 6 2 3" xfId="4212"/>
    <cellStyle name="Normal 4 6 2 2 6 2 3 2" xfId="11896"/>
    <cellStyle name="Normal 4 6 2 2 6 2 4" xfId="6738"/>
    <cellStyle name="Normal 4 6 2 2 6 2 4 2" xfId="14422"/>
    <cellStyle name="Normal 4 6 2 2 6 2 5" xfId="9302"/>
    <cellStyle name="Normal 4 6 2 2 6 3" xfId="2258"/>
    <cellStyle name="Normal 4 6 2 2 6 3 2" xfId="4853"/>
    <cellStyle name="Normal 4 6 2 2 6 3 2 2" xfId="12537"/>
    <cellStyle name="Normal 4 6 2 2 6 3 3" xfId="7378"/>
    <cellStyle name="Normal 4 6 2 2 6 3 3 2" xfId="15062"/>
    <cellStyle name="Normal 4 6 2 2 6 3 4" xfId="9942"/>
    <cellStyle name="Normal 4 6 2 2 6 4" xfId="3572"/>
    <cellStyle name="Normal 4 6 2 2 6 4 2" xfId="11256"/>
    <cellStyle name="Normal 4 6 2 2 6 5" xfId="6098"/>
    <cellStyle name="Normal 4 6 2 2 6 5 2" xfId="13782"/>
    <cellStyle name="Normal 4 6 2 2 6 6" xfId="8662"/>
    <cellStyle name="Normal 4 6 2 2 6_Orçamento Elétrico " xfId="1681"/>
    <cellStyle name="Normal 4 6 2 2 7" xfId="699"/>
    <cellStyle name="Normal 4 6 2 2 7 2" xfId="1427"/>
    <cellStyle name="Normal 4 6 2 2 7 2 2" xfId="2974"/>
    <cellStyle name="Normal 4 6 2 2 7 2 2 2" xfId="5569"/>
    <cellStyle name="Normal 4 6 2 2 7 2 2 2 2" xfId="13253"/>
    <cellStyle name="Normal 4 6 2 2 7 2 2 3" xfId="8094"/>
    <cellStyle name="Normal 4 6 2 2 7 2 2 3 2" xfId="15778"/>
    <cellStyle name="Normal 4 6 2 2 7 2 2 4" xfId="10658"/>
    <cellStyle name="Normal 4 6 2 2 7 2 3" xfId="4288"/>
    <cellStyle name="Normal 4 6 2 2 7 2 3 2" xfId="11972"/>
    <cellStyle name="Normal 4 6 2 2 7 2 4" xfId="6814"/>
    <cellStyle name="Normal 4 6 2 2 7 2 4 2" xfId="14498"/>
    <cellStyle name="Normal 4 6 2 2 7 2 5" xfId="9378"/>
    <cellStyle name="Normal 4 6 2 2 7 3" xfId="2334"/>
    <cellStyle name="Normal 4 6 2 2 7 3 2" xfId="4929"/>
    <cellStyle name="Normal 4 6 2 2 7 3 2 2" xfId="12613"/>
    <cellStyle name="Normal 4 6 2 2 7 3 3" xfId="7454"/>
    <cellStyle name="Normal 4 6 2 2 7 3 3 2" xfId="15138"/>
    <cellStyle name="Normal 4 6 2 2 7 3 4" xfId="10018"/>
    <cellStyle name="Normal 4 6 2 2 7 4" xfId="3648"/>
    <cellStyle name="Normal 4 6 2 2 7 4 2" xfId="11332"/>
    <cellStyle name="Normal 4 6 2 2 7 5" xfId="6174"/>
    <cellStyle name="Normal 4 6 2 2 7 5 2" xfId="13858"/>
    <cellStyle name="Normal 4 6 2 2 7 6" xfId="8738"/>
    <cellStyle name="Normal 4 6 2 2 7_Orçamento Elétrico " xfId="1682"/>
    <cellStyle name="Normal 4 6 2 2 8" xfId="745"/>
    <cellStyle name="Normal 4 6 2 2 8 2" xfId="1473"/>
    <cellStyle name="Normal 4 6 2 2 8 2 2" xfId="3020"/>
    <cellStyle name="Normal 4 6 2 2 8 2 2 2" xfId="5615"/>
    <cellStyle name="Normal 4 6 2 2 8 2 2 2 2" xfId="13299"/>
    <cellStyle name="Normal 4 6 2 2 8 2 2 3" xfId="8140"/>
    <cellStyle name="Normal 4 6 2 2 8 2 2 3 2" xfId="15824"/>
    <cellStyle name="Normal 4 6 2 2 8 2 2 4" xfId="10704"/>
    <cellStyle name="Normal 4 6 2 2 8 2 3" xfId="4334"/>
    <cellStyle name="Normal 4 6 2 2 8 2 3 2" xfId="12018"/>
    <cellStyle name="Normal 4 6 2 2 8 2 4" xfId="6860"/>
    <cellStyle name="Normal 4 6 2 2 8 2 4 2" xfId="14544"/>
    <cellStyle name="Normal 4 6 2 2 8 2 5" xfId="9424"/>
    <cellStyle name="Normal 4 6 2 2 8 3" xfId="2380"/>
    <cellStyle name="Normal 4 6 2 2 8 3 2" xfId="4975"/>
    <cellStyle name="Normal 4 6 2 2 8 3 2 2" xfId="12659"/>
    <cellStyle name="Normal 4 6 2 2 8 3 3" xfId="7500"/>
    <cellStyle name="Normal 4 6 2 2 8 3 3 2" xfId="15184"/>
    <cellStyle name="Normal 4 6 2 2 8 3 4" xfId="10064"/>
    <cellStyle name="Normal 4 6 2 2 8 4" xfId="3694"/>
    <cellStyle name="Normal 4 6 2 2 8 4 2" xfId="11378"/>
    <cellStyle name="Normal 4 6 2 2 8 5" xfId="6220"/>
    <cellStyle name="Normal 4 6 2 2 8 5 2" xfId="13904"/>
    <cellStyle name="Normal 4 6 2 2 8 6" xfId="8784"/>
    <cellStyle name="Normal 4 6 2 2 8_Orçamento Elétrico " xfId="1683"/>
    <cellStyle name="Normal 4 6 2 2 9" xfId="911"/>
    <cellStyle name="Normal 4 6 2 2 9 2" xfId="2460"/>
    <cellStyle name="Normal 4 6 2 2 9 2 2" xfId="5055"/>
    <cellStyle name="Normal 4 6 2 2 9 2 2 2" xfId="12739"/>
    <cellStyle name="Normal 4 6 2 2 9 2 3" xfId="7580"/>
    <cellStyle name="Normal 4 6 2 2 9 2 3 2" xfId="15264"/>
    <cellStyle name="Normal 4 6 2 2 9 2 4" xfId="10144"/>
    <cellStyle name="Normal 4 6 2 2 9 3" xfId="3774"/>
    <cellStyle name="Normal 4 6 2 2 9 3 2" xfId="11458"/>
    <cellStyle name="Normal 4 6 2 2 9 4" xfId="6300"/>
    <cellStyle name="Normal 4 6 2 2 9 4 2" xfId="13984"/>
    <cellStyle name="Normal 4 6 2 2 9 5" xfId="8864"/>
    <cellStyle name="Normal 4 6 2 2_Orçamento Elétrico " xfId="1676"/>
    <cellStyle name="Normal 4 6 2 3" xfId="229"/>
    <cellStyle name="Normal 4 6 2 3 2" xfId="957"/>
    <cellStyle name="Normal 4 6 2 3 2 2" xfId="2505"/>
    <cellStyle name="Normal 4 6 2 3 2 2 2" xfId="5100"/>
    <cellStyle name="Normal 4 6 2 3 2 2 2 2" xfId="12784"/>
    <cellStyle name="Normal 4 6 2 3 2 2 3" xfId="7625"/>
    <cellStyle name="Normal 4 6 2 3 2 2 3 2" xfId="15309"/>
    <cellStyle name="Normal 4 6 2 3 2 2 4" xfId="10189"/>
    <cellStyle name="Normal 4 6 2 3 2 3" xfId="3819"/>
    <cellStyle name="Normal 4 6 2 3 2 3 2" xfId="11503"/>
    <cellStyle name="Normal 4 6 2 3 2 4" xfId="6345"/>
    <cellStyle name="Normal 4 6 2 3 2 4 2" xfId="14029"/>
    <cellStyle name="Normal 4 6 2 3 2 5" xfId="8909"/>
    <cellStyle name="Normal 4 6 2 3 3" xfId="1865"/>
    <cellStyle name="Normal 4 6 2 3 3 2" xfId="4460"/>
    <cellStyle name="Normal 4 6 2 3 3 2 2" xfId="12144"/>
    <cellStyle name="Normal 4 6 2 3 3 3" xfId="6985"/>
    <cellStyle name="Normal 4 6 2 3 3 3 2" xfId="14669"/>
    <cellStyle name="Normal 4 6 2 3 3 4" xfId="9549"/>
    <cellStyle name="Normal 4 6 2 3 4" xfId="3179"/>
    <cellStyle name="Normal 4 6 2 3 4 2" xfId="10863"/>
    <cellStyle name="Normal 4 6 2 3 5" xfId="5705"/>
    <cellStyle name="Normal 4 6 2 3 5 2" xfId="13389"/>
    <cellStyle name="Normal 4 6 2 3 6" xfId="8269"/>
    <cellStyle name="Normal 4 6 2 3_Orçamento Elétrico " xfId="1684"/>
    <cellStyle name="Normal 4 6 2 4" xfId="304"/>
    <cellStyle name="Normal 4 6 2 4 2" xfId="1032"/>
    <cellStyle name="Normal 4 6 2 4 2 2" xfId="2580"/>
    <cellStyle name="Normal 4 6 2 4 2 2 2" xfId="5175"/>
    <cellStyle name="Normal 4 6 2 4 2 2 2 2" xfId="12859"/>
    <cellStyle name="Normal 4 6 2 4 2 2 3" xfId="7700"/>
    <cellStyle name="Normal 4 6 2 4 2 2 3 2" xfId="15384"/>
    <cellStyle name="Normal 4 6 2 4 2 2 4" xfId="10264"/>
    <cellStyle name="Normal 4 6 2 4 2 3" xfId="3894"/>
    <cellStyle name="Normal 4 6 2 4 2 3 2" xfId="11578"/>
    <cellStyle name="Normal 4 6 2 4 2 4" xfId="6420"/>
    <cellStyle name="Normal 4 6 2 4 2 4 2" xfId="14104"/>
    <cellStyle name="Normal 4 6 2 4 2 5" xfId="8984"/>
    <cellStyle name="Normal 4 6 2 4 3" xfId="1940"/>
    <cellStyle name="Normal 4 6 2 4 3 2" xfId="4535"/>
    <cellStyle name="Normal 4 6 2 4 3 2 2" xfId="12219"/>
    <cellStyle name="Normal 4 6 2 4 3 3" xfId="7060"/>
    <cellStyle name="Normal 4 6 2 4 3 3 2" xfId="14744"/>
    <cellStyle name="Normal 4 6 2 4 3 4" xfId="9624"/>
    <cellStyle name="Normal 4 6 2 4 4" xfId="3254"/>
    <cellStyle name="Normal 4 6 2 4 4 2" xfId="10938"/>
    <cellStyle name="Normal 4 6 2 4 5" xfId="5780"/>
    <cellStyle name="Normal 4 6 2 4 5 2" xfId="13464"/>
    <cellStyle name="Normal 4 6 2 4 6" xfId="8344"/>
    <cellStyle name="Normal 4 6 2 4_Orçamento Elétrico " xfId="1685"/>
    <cellStyle name="Normal 4 6 2 5" xfId="385"/>
    <cellStyle name="Normal 4 6 2 5 2" xfId="1113"/>
    <cellStyle name="Normal 4 6 2 5 2 2" xfId="2660"/>
    <cellStyle name="Normal 4 6 2 5 2 2 2" xfId="5255"/>
    <cellStyle name="Normal 4 6 2 5 2 2 2 2" xfId="12939"/>
    <cellStyle name="Normal 4 6 2 5 2 2 3" xfId="7780"/>
    <cellStyle name="Normal 4 6 2 5 2 2 3 2" xfId="15464"/>
    <cellStyle name="Normal 4 6 2 5 2 2 4" xfId="10344"/>
    <cellStyle name="Normal 4 6 2 5 2 3" xfId="3974"/>
    <cellStyle name="Normal 4 6 2 5 2 3 2" xfId="11658"/>
    <cellStyle name="Normal 4 6 2 5 2 4" xfId="6500"/>
    <cellStyle name="Normal 4 6 2 5 2 4 2" xfId="14184"/>
    <cellStyle name="Normal 4 6 2 5 2 5" xfId="9064"/>
    <cellStyle name="Normal 4 6 2 5 3" xfId="2020"/>
    <cellStyle name="Normal 4 6 2 5 3 2" xfId="4615"/>
    <cellStyle name="Normal 4 6 2 5 3 2 2" xfId="12299"/>
    <cellStyle name="Normal 4 6 2 5 3 3" xfId="7140"/>
    <cellStyle name="Normal 4 6 2 5 3 3 2" xfId="14824"/>
    <cellStyle name="Normal 4 6 2 5 3 4" xfId="9704"/>
    <cellStyle name="Normal 4 6 2 5 4" xfId="3334"/>
    <cellStyle name="Normal 4 6 2 5 4 2" xfId="11018"/>
    <cellStyle name="Normal 4 6 2 5 5" xfId="5860"/>
    <cellStyle name="Normal 4 6 2 5 5 2" xfId="13544"/>
    <cellStyle name="Normal 4 6 2 5 6" xfId="8424"/>
    <cellStyle name="Normal 4 6 2 5_Orçamento Elétrico " xfId="1686"/>
    <cellStyle name="Normal 4 6 2 6" xfId="494"/>
    <cellStyle name="Normal 4 6 2 6 2" xfId="1222"/>
    <cellStyle name="Normal 4 6 2 6 2 2" xfId="2769"/>
    <cellStyle name="Normal 4 6 2 6 2 2 2" xfId="5364"/>
    <cellStyle name="Normal 4 6 2 6 2 2 2 2" xfId="13048"/>
    <cellStyle name="Normal 4 6 2 6 2 2 3" xfId="7889"/>
    <cellStyle name="Normal 4 6 2 6 2 2 3 2" xfId="15573"/>
    <cellStyle name="Normal 4 6 2 6 2 2 4" xfId="10453"/>
    <cellStyle name="Normal 4 6 2 6 2 3" xfId="4083"/>
    <cellStyle name="Normal 4 6 2 6 2 3 2" xfId="11767"/>
    <cellStyle name="Normal 4 6 2 6 2 4" xfId="6609"/>
    <cellStyle name="Normal 4 6 2 6 2 4 2" xfId="14293"/>
    <cellStyle name="Normal 4 6 2 6 2 5" xfId="9173"/>
    <cellStyle name="Normal 4 6 2 6 3" xfId="2129"/>
    <cellStyle name="Normal 4 6 2 6 3 2" xfId="4724"/>
    <cellStyle name="Normal 4 6 2 6 3 2 2" xfId="12408"/>
    <cellStyle name="Normal 4 6 2 6 3 3" xfId="7249"/>
    <cellStyle name="Normal 4 6 2 6 3 3 2" xfId="14933"/>
    <cellStyle name="Normal 4 6 2 6 3 4" xfId="9813"/>
    <cellStyle name="Normal 4 6 2 6 4" xfId="3443"/>
    <cellStyle name="Normal 4 6 2 6 4 2" xfId="11127"/>
    <cellStyle name="Normal 4 6 2 6 5" xfId="5969"/>
    <cellStyle name="Normal 4 6 2 6 5 2" xfId="13653"/>
    <cellStyle name="Normal 4 6 2 6 6" xfId="8533"/>
    <cellStyle name="Normal 4 6 2 6_Orçamento Elétrico " xfId="1687"/>
    <cellStyle name="Normal 4 6 2 7" xfId="571"/>
    <cellStyle name="Normal 4 6 2 7 2" xfId="1299"/>
    <cellStyle name="Normal 4 6 2 7 2 2" xfId="2846"/>
    <cellStyle name="Normal 4 6 2 7 2 2 2" xfId="5441"/>
    <cellStyle name="Normal 4 6 2 7 2 2 2 2" xfId="13125"/>
    <cellStyle name="Normal 4 6 2 7 2 2 3" xfId="7966"/>
    <cellStyle name="Normal 4 6 2 7 2 2 3 2" xfId="15650"/>
    <cellStyle name="Normal 4 6 2 7 2 2 4" xfId="10530"/>
    <cellStyle name="Normal 4 6 2 7 2 3" xfId="4160"/>
    <cellStyle name="Normal 4 6 2 7 2 3 2" xfId="11844"/>
    <cellStyle name="Normal 4 6 2 7 2 4" xfId="6686"/>
    <cellStyle name="Normal 4 6 2 7 2 4 2" xfId="14370"/>
    <cellStyle name="Normal 4 6 2 7 2 5" xfId="9250"/>
    <cellStyle name="Normal 4 6 2 7 3" xfId="2206"/>
    <cellStyle name="Normal 4 6 2 7 3 2" xfId="4801"/>
    <cellStyle name="Normal 4 6 2 7 3 2 2" xfId="12485"/>
    <cellStyle name="Normal 4 6 2 7 3 3" xfId="7326"/>
    <cellStyle name="Normal 4 6 2 7 3 3 2" xfId="15010"/>
    <cellStyle name="Normal 4 6 2 7 3 4" xfId="9890"/>
    <cellStyle name="Normal 4 6 2 7 4" xfId="3520"/>
    <cellStyle name="Normal 4 6 2 7 4 2" xfId="11204"/>
    <cellStyle name="Normal 4 6 2 7 5" xfId="6046"/>
    <cellStyle name="Normal 4 6 2 7 5 2" xfId="13730"/>
    <cellStyle name="Normal 4 6 2 7 6" xfId="8610"/>
    <cellStyle name="Normal 4 6 2 7_Orçamento Elétrico " xfId="1688"/>
    <cellStyle name="Normal 4 6 2 8" xfId="646"/>
    <cellStyle name="Normal 4 6 2 8 2" xfId="1374"/>
    <cellStyle name="Normal 4 6 2 8 2 2" xfId="2921"/>
    <cellStyle name="Normal 4 6 2 8 2 2 2" xfId="5516"/>
    <cellStyle name="Normal 4 6 2 8 2 2 2 2" xfId="13200"/>
    <cellStyle name="Normal 4 6 2 8 2 2 3" xfId="8041"/>
    <cellStyle name="Normal 4 6 2 8 2 2 3 2" xfId="15725"/>
    <cellStyle name="Normal 4 6 2 8 2 2 4" xfId="10605"/>
    <cellStyle name="Normal 4 6 2 8 2 3" xfId="4235"/>
    <cellStyle name="Normal 4 6 2 8 2 3 2" xfId="11919"/>
    <cellStyle name="Normal 4 6 2 8 2 4" xfId="6761"/>
    <cellStyle name="Normal 4 6 2 8 2 4 2" xfId="14445"/>
    <cellStyle name="Normal 4 6 2 8 2 5" xfId="9325"/>
    <cellStyle name="Normal 4 6 2 8 3" xfId="2281"/>
    <cellStyle name="Normal 4 6 2 8 3 2" xfId="4876"/>
    <cellStyle name="Normal 4 6 2 8 3 2 2" xfId="12560"/>
    <cellStyle name="Normal 4 6 2 8 3 3" xfId="7401"/>
    <cellStyle name="Normal 4 6 2 8 3 3 2" xfId="15085"/>
    <cellStyle name="Normal 4 6 2 8 3 4" xfId="9965"/>
    <cellStyle name="Normal 4 6 2 8 4" xfId="3595"/>
    <cellStyle name="Normal 4 6 2 8 4 2" xfId="11279"/>
    <cellStyle name="Normal 4 6 2 8 5" xfId="6121"/>
    <cellStyle name="Normal 4 6 2 8 5 2" xfId="13805"/>
    <cellStyle name="Normal 4 6 2 8 6" xfId="8685"/>
    <cellStyle name="Normal 4 6 2 8_Orçamento Elétrico " xfId="1689"/>
    <cellStyle name="Normal 4 6 2 9" xfId="507"/>
    <cellStyle name="Normal 4 6 2 9 2" xfId="1235"/>
    <cellStyle name="Normal 4 6 2 9 2 2" xfId="2782"/>
    <cellStyle name="Normal 4 6 2 9 2 2 2" xfId="5377"/>
    <cellStyle name="Normal 4 6 2 9 2 2 2 2" xfId="13061"/>
    <cellStyle name="Normal 4 6 2 9 2 2 3" xfId="7902"/>
    <cellStyle name="Normal 4 6 2 9 2 2 3 2" xfId="15586"/>
    <cellStyle name="Normal 4 6 2 9 2 2 4" xfId="10466"/>
    <cellStyle name="Normal 4 6 2 9 2 3" xfId="4096"/>
    <cellStyle name="Normal 4 6 2 9 2 3 2" xfId="11780"/>
    <cellStyle name="Normal 4 6 2 9 2 4" xfId="6622"/>
    <cellStyle name="Normal 4 6 2 9 2 4 2" xfId="14306"/>
    <cellStyle name="Normal 4 6 2 9 2 5" xfId="9186"/>
    <cellStyle name="Normal 4 6 2 9 3" xfId="2142"/>
    <cellStyle name="Normal 4 6 2 9 3 2" xfId="4737"/>
    <cellStyle name="Normal 4 6 2 9 3 2 2" xfId="12421"/>
    <cellStyle name="Normal 4 6 2 9 3 3" xfId="7262"/>
    <cellStyle name="Normal 4 6 2 9 3 3 2" xfId="14946"/>
    <cellStyle name="Normal 4 6 2 9 3 4" xfId="9826"/>
    <cellStyle name="Normal 4 6 2 9 4" xfId="3456"/>
    <cellStyle name="Normal 4 6 2 9 4 2" xfId="11140"/>
    <cellStyle name="Normal 4 6 2 9 5" xfId="5982"/>
    <cellStyle name="Normal 4 6 2 9 5 2" xfId="13666"/>
    <cellStyle name="Normal 4 6 2 9 6" xfId="8546"/>
    <cellStyle name="Normal 4 6 2 9_Orçamento Elétrico " xfId="1690"/>
    <cellStyle name="Normal 4 6 2_Orçamento Elétrico " xfId="1675"/>
    <cellStyle name="Normal 4 6 3" xfId="153"/>
    <cellStyle name="Normal 4 6 3 10" xfId="1790"/>
    <cellStyle name="Normal 4 6 3 10 2" xfId="4385"/>
    <cellStyle name="Normal 4 6 3 10 2 2" xfId="12069"/>
    <cellStyle name="Normal 4 6 3 10 3" xfId="6910"/>
    <cellStyle name="Normal 4 6 3 10 3 2" xfId="14594"/>
    <cellStyle name="Normal 4 6 3 10 4" xfId="9474"/>
    <cellStyle name="Normal 4 6 3 11" xfId="3104"/>
    <cellStyle name="Normal 4 6 3 11 2" xfId="10788"/>
    <cellStyle name="Normal 4 6 3 12" xfId="5630"/>
    <cellStyle name="Normal 4 6 3 12 2" xfId="13314"/>
    <cellStyle name="Normal 4 6 3 13" xfId="8194"/>
    <cellStyle name="Normal 4 6 3 2" xfId="242"/>
    <cellStyle name="Normal 4 6 3 2 2" xfId="970"/>
    <cellStyle name="Normal 4 6 3 2 2 2" xfId="2518"/>
    <cellStyle name="Normal 4 6 3 2 2 2 2" xfId="5113"/>
    <cellStyle name="Normal 4 6 3 2 2 2 2 2" xfId="12797"/>
    <cellStyle name="Normal 4 6 3 2 2 2 3" xfId="7638"/>
    <cellStyle name="Normal 4 6 3 2 2 2 3 2" xfId="15322"/>
    <cellStyle name="Normal 4 6 3 2 2 2 4" xfId="10202"/>
    <cellStyle name="Normal 4 6 3 2 2 3" xfId="3832"/>
    <cellStyle name="Normal 4 6 3 2 2 3 2" xfId="11516"/>
    <cellStyle name="Normal 4 6 3 2 2 4" xfId="6358"/>
    <cellStyle name="Normal 4 6 3 2 2 4 2" xfId="14042"/>
    <cellStyle name="Normal 4 6 3 2 2 5" xfId="8922"/>
    <cellStyle name="Normal 4 6 3 2 3" xfId="1878"/>
    <cellStyle name="Normal 4 6 3 2 3 2" xfId="4473"/>
    <cellStyle name="Normal 4 6 3 2 3 2 2" xfId="12157"/>
    <cellStyle name="Normal 4 6 3 2 3 3" xfId="6998"/>
    <cellStyle name="Normal 4 6 3 2 3 3 2" xfId="14682"/>
    <cellStyle name="Normal 4 6 3 2 3 4" xfId="9562"/>
    <cellStyle name="Normal 4 6 3 2 4" xfId="3192"/>
    <cellStyle name="Normal 4 6 3 2 4 2" xfId="10876"/>
    <cellStyle name="Normal 4 6 3 2 5" xfId="5718"/>
    <cellStyle name="Normal 4 6 3 2 5 2" xfId="13402"/>
    <cellStyle name="Normal 4 6 3 2 6" xfId="8282"/>
    <cellStyle name="Normal 4 6 3 2_Orçamento Elétrico " xfId="1692"/>
    <cellStyle name="Normal 4 6 3 3" xfId="314"/>
    <cellStyle name="Normal 4 6 3 3 2" xfId="1042"/>
    <cellStyle name="Normal 4 6 3 3 2 2" xfId="2590"/>
    <cellStyle name="Normal 4 6 3 3 2 2 2" xfId="5185"/>
    <cellStyle name="Normal 4 6 3 3 2 2 2 2" xfId="12869"/>
    <cellStyle name="Normal 4 6 3 3 2 2 3" xfId="7710"/>
    <cellStyle name="Normal 4 6 3 3 2 2 3 2" xfId="15394"/>
    <cellStyle name="Normal 4 6 3 3 2 2 4" xfId="10274"/>
    <cellStyle name="Normal 4 6 3 3 2 3" xfId="3904"/>
    <cellStyle name="Normal 4 6 3 3 2 3 2" xfId="11588"/>
    <cellStyle name="Normal 4 6 3 3 2 4" xfId="6430"/>
    <cellStyle name="Normal 4 6 3 3 2 4 2" xfId="14114"/>
    <cellStyle name="Normal 4 6 3 3 2 5" xfId="8994"/>
    <cellStyle name="Normal 4 6 3 3 3" xfId="1950"/>
    <cellStyle name="Normal 4 6 3 3 3 2" xfId="4545"/>
    <cellStyle name="Normal 4 6 3 3 3 2 2" xfId="12229"/>
    <cellStyle name="Normal 4 6 3 3 3 3" xfId="7070"/>
    <cellStyle name="Normal 4 6 3 3 3 3 2" xfId="14754"/>
    <cellStyle name="Normal 4 6 3 3 3 4" xfId="9634"/>
    <cellStyle name="Normal 4 6 3 3 4" xfId="3264"/>
    <cellStyle name="Normal 4 6 3 3 4 2" xfId="10948"/>
    <cellStyle name="Normal 4 6 3 3 5" xfId="5790"/>
    <cellStyle name="Normal 4 6 3 3 5 2" xfId="13474"/>
    <cellStyle name="Normal 4 6 3 3 6" xfId="8354"/>
    <cellStyle name="Normal 4 6 3 3_Orçamento Elétrico " xfId="1693"/>
    <cellStyle name="Normal 4 6 3 4" xfId="395"/>
    <cellStyle name="Normal 4 6 3 4 2" xfId="1123"/>
    <cellStyle name="Normal 4 6 3 4 2 2" xfId="2670"/>
    <cellStyle name="Normal 4 6 3 4 2 2 2" xfId="5265"/>
    <cellStyle name="Normal 4 6 3 4 2 2 2 2" xfId="12949"/>
    <cellStyle name="Normal 4 6 3 4 2 2 3" xfId="7790"/>
    <cellStyle name="Normal 4 6 3 4 2 2 3 2" xfId="15474"/>
    <cellStyle name="Normal 4 6 3 4 2 2 4" xfId="10354"/>
    <cellStyle name="Normal 4 6 3 4 2 3" xfId="3984"/>
    <cellStyle name="Normal 4 6 3 4 2 3 2" xfId="11668"/>
    <cellStyle name="Normal 4 6 3 4 2 4" xfId="6510"/>
    <cellStyle name="Normal 4 6 3 4 2 4 2" xfId="14194"/>
    <cellStyle name="Normal 4 6 3 4 2 5" xfId="9074"/>
    <cellStyle name="Normal 4 6 3 4 3" xfId="2030"/>
    <cellStyle name="Normal 4 6 3 4 3 2" xfId="4625"/>
    <cellStyle name="Normal 4 6 3 4 3 2 2" xfId="12309"/>
    <cellStyle name="Normal 4 6 3 4 3 3" xfId="7150"/>
    <cellStyle name="Normal 4 6 3 4 3 3 2" xfId="14834"/>
    <cellStyle name="Normal 4 6 3 4 3 4" xfId="9714"/>
    <cellStyle name="Normal 4 6 3 4 4" xfId="3344"/>
    <cellStyle name="Normal 4 6 3 4 4 2" xfId="11028"/>
    <cellStyle name="Normal 4 6 3 4 5" xfId="5870"/>
    <cellStyle name="Normal 4 6 3 4 5 2" xfId="13554"/>
    <cellStyle name="Normal 4 6 3 4 6" xfId="8434"/>
    <cellStyle name="Normal 4 6 3 4_Orçamento Elétrico " xfId="1694"/>
    <cellStyle name="Normal 4 6 3 5" xfId="525"/>
    <cellStyle name="Normal 4 6 3 5 2" xfId="1253"/>
    <cellStyle name="Normal 4 6 3 5 2 2" xfId="2800"/>
    <cellStyle name="Normal 4 6 3 5 2 2 2" xfId="5395"/>
    <cellStyle name="Normal 4 6 3 5 2 2 2 2" xfId="13079"/>
    <cellStyle name="Normal 4 6 3 5 2 2 3" xfId="7920"/>
    <cellStyle name="Normal 4 6 3 5 2 2 3 2" xfId="15604"/>
    <cellStyle name="Normal 4 6 3 5 2 2 4" xfId="10484"/>
    <cellStyle name="Normal 4 6 3 5 2 3" xfId="4114"/>
    <cellStyle name="Normal 4 6 3 5 2 3 2" xfId="11798"/>
    <cellStyle name="Normal 4 6 3 5 2 4" xfId="6640"/>
    <cellStyle name="Normal 4 6 3 5 2 4 2" xfId="14324"/>
    <cellStyle name="Normal 4 6 3 5 2 5" xfId="9204"/>
    <cellStyle name="Normal 4 6 3 5 3" xfId="2160"/>
    <cellStyle name="Normal 4 6 3 5 3 2" xfId="4755"/>
    <cellStyle name="Normal 4 6 3 5 3 2 2" xfId="12439"/>
    <cellStyle name="Normal 4 6 3 5 3 3" xfId="7280"/>
    <cellStyle name="Normal 4 6 3 5 3 3 2" xfId="14964"/>
    <cellStyle name="Normal 4 6 3 5 3 4" xfId="9844"/>
    <cellStyle name="Normal 4 6 3 5 4" xfId="3474"/>
    <cellStyle name="Normal 4 6 3 5 4 2" xfId="11158"/>
    <cellStyle name="Normal 4 6 3 5 5" xfId="6000"/>
    <cellStyle name="Normal 4 6 3 5 5 2" xfId="13684"/>
    <cellStyle name="Normal 4 6 3 5 6" xfId="8564"/>
    <cellStyle name="Normal 4 6 3 5_Orçamento Elétrico " xfId="1695"/>
    <cellStyle name="Normal 4 6 3 6" xfId="593"/>
    <cellStyle name="Normal 4 6 3 6 2" xfId="1321"/>
    <cellStyle name="Normal 4 6 3 6 2 2" xfId="2868"/>
    <cellStyle name="Normal 4 6 3 6 2 2 2" xfId="5463"/>
    <cellStyle name="Normal 4 6 3 6 2 2 2 2" xfId="13147"/>
    <cellStyle name="Normal 4 6 3 6 2 2 3" xfId="7988"/>
    <cellStyle name="Normal 4 6 3 6 2 2 3 2" xfId="15672"/>
    <cellStyle name="Normal 4 6 3 6 2 2 4" xfId="10552"/>
    <cellStyle name="Normal 4 6 3 6 2 3" xfId="4182"/>
    <cellStyle name="Normal 4 6 3 6 2 3 2" xfId="11866"/>
    <cellStyle name="Normal 4 6 3 6 2 4" xfId="6708"/>
    <cellStyle name="Normal 4 6 3 6 2 4 2" xfId="14392"/>
    <cellStyle name="Normal 4 6 3 6 2 5" xfId="9272"/>
    <cellStyle name="Normal 4 6 3 6 3" xfId="2228"/>
    <cellStyle name="Normal 4 6 3 6 3 2" xfId="4823"/>
    <cellStyle name="Normal 4 6 3 6 3 2 2" xfId="12507"/>
    <cellStyle name="Normal 4 6 3 6 3 3" xfId="7348"/>
    <cellStyle name="Normal 4 6 3 6 3 3 2" xfId="15032"/>
    <cellStyle name="Normal 4 6 3 6 3 4" xfId="9912"/>
    <cellStyle name="Normal 4 6 3 6 4" xfId="3542"/>
    <cellStyle name="Normal 4 6 3 6 4 2" xfId="11226"/>
    <cellStyle name="Normal 4 6 3 6 5" xfId="6068"/>
    <cellStyle name="Normal 4 6 3 6 5 2" xfId="13752"/>
    <cellStyle name="Normal 4 6 3 6 6" xfId="8632"/>
    <cellStyle name="Normal 4 6 3 6_Orçamento Elétrico " xfId="1696"/>
    <cellStyle name="Normal 4 6 3 7" xfId="669"/>
    <cellStyle name="Normal 4 6 3 7 2" xfId="1397"/>
    <cellStyle name="Normal 4 6 3 7 2 2" xfId="2944"/>
    <cellStyle name="Normal 4 6 3 7 2 2 2" xfId="5539"/>
    <cellStyle name="Normal 4 6 3 7 2 2 2 2" xfId="13223"/>
    <cellStyle name="Normal 4 6 3 7 2 2 3" xfId="8064"/>
    <cellStyle name="Normal 4 6 3 7 2 2 3 2" xfId="15748"/>
    <cellStyle name="Normal 4 6 3 7 2 2 4" xfId="10628"/>
    <cellStyle name="Normal 4 6 3 7 2 3" xfId="4258"/>
    <cellStyle name="Normal 4 6 3 7 2 3 2" xfId="11942"/>
    <cellStyle name="Normal 4 6 3 7 2 4" xfId="6784"/>
    <cellStyle name="Normal 4 6 3 7 2 4 2" xfId="14468"/>
    <cellStyle name="Normal 4 6 3 7 2 5" xfId="9348"/>
    <cellStyle name="Normal 4 6 3 7 3" xfId="2304"/>
    <cellStyle name="Normal 4 6 3 7 3 2" xfId="4899"/>
    <cellStyle name="Normal 4 6 3 7 3 2 2" xfId="12583"/>
    <cellStyle name="Normal 4 6 3 7 3 3" xfId="7424"/>
    <cellStyle name="Normal 4 6 3 7 3 3 2" xfId="15108"/>
    <cellStyle name="Normal 4 6 3 7 3 4" xfId="9988"/>
    <cellStyle name="Normal 4 6 3 7 4" xfId="3618"/>
    <cellStyle name="Normal 4 6 3 7 4 2" xfId="11302"/>
    <cellStyle name="Normal 4 6 3 7 5" xfId="6144"/>
    <cellStyle name="Normal 4 6 3 7 5 2" xfId="13828"/>
    <cellStyle name="Normal 4 6 3 7 6" xfId="8708"/>
    <cellStyle name="Normal 4 6 3 7_Orçamento Elétrico " xfId="1697"/>
    <cellStyle name="Normal 4 6 3 8" xfId="715"/>
    <cellStyle name="Normal 4 6 3 8 2" xfId="1443"/>
    <cellStyle name="Normal 4 6 3 8 2 2" xfId="2990"/>
    <cellStyle name="Normal 4 6 3 8 2 2 2" xfId="5585"/>
    <cellStyle name="Normal 4 6 3 8 2 2 2 2" xfId="13269"/>
    <cellStyle name="Normal 4 6 3 8 2 2 3" xfId="8110"/>
    <cellStyle name="Normal 4 6 3 8 2 2 3 2" xfId="15794"/>
    <cellStyle name="Normal 4 6 3 8 2 2 4" xfId="10674"/>
    <cellStyle name="Normal 4 6 3 8 2 3" xfId="4304"/>
    <cellStyle name="Normal 4 6 3 8 2 3 2" xfId="11988"/>
    <cellStyle name="Normal 4 6 3 8 2 4" xfId="6830"/>
    <cellStyle name="Normal 4 6 3 8 2 4 2" xfId="14514"/>
    <cellStyle name="Normal 4 6 3 8 2 5" xfId="9394"/>
    <cellStyle name="Normal 4 6 3 8 3" xfId="2350"/>
    <cellStyle name="Normal 4 6 3 8 3 2" xfId="4945"/>
    <cellStyle name="Normal 4 6 3 8 3 2 2" xfId="12629"/>
    <cellStyle name="Normal 4 6 3 8 3 3" xfId="7470"/>
    <cellStyle name="Normal 4 6 3 8 3 3 2" xfId="15154"/>
    <cellStyle name="Normal 4 6 3 8 3 4" xfId="10034"/>
    <cellStyle name="Normal 4 6 3 8 4" xfId="3664"/>
    <cellStyle name="Normal 4 6 3 8 4 2" xfId="11348"/>
    <cellStyle name="Normal 4 6 3 8 5" xfId="6190"/>
    <cellStyle name="Normal 4 6 3 8 5 2" xfId="13874"/>
    <cellStyle name="Normal 4 6 3 8 6" xfId="8754"/>
    <cellStyle name="Normal 4 6 3 8_Orçamento Elétrico " xfId="1698"/>
    <cellStyle name="Normal 4 6 3 9" xfId="881"/>
    <cellStyle name="Normal 4 6 3 9 2" xfId="2430"/>
    <cellStyle name="Normal 4 6 3 9 2 2" xfId="5025"/>
    <cellStyle name="Normal 4 6 3 9 2 2 2" xfId="12709"/>
    <cellStyle name="Normal 4 6 3 9 2 3" xfId="7550"/>
    <cellStyle name="Normal 4 6 3 9 2 3 2" xfId="15234"/>
    <cellStyle name="Normal 4 6 3 9 2 4" xfId="10114"/>
    <cellStyle name="Normal 4 6 3 9 3" xfId="3744"/>
    <cellStyle name="Normal 4 6 3 9 3 2" xfId="11428"/>
    <cellStyle name="Normal 4 6 3 9 4" xfId="6270"/>
    <cellStyle name="Normal 4 6 3 9 4 2" xfId="13954"/>
    <cellStyle name="Normal 4 6 3 9 5" xfId="8834"/>
    <cellStyle name="Normal 4 6 3_Orçamento Elétrico " xfId="1691"/>
    <cellStyle name="Normal 4 6 4" xfId="193"/>
    <cellStyle name="Normal 4 6 4 2" xfId="921"/>
    <cellStyle name="Normal 4 6 4 2 2" xfId="2470"/>
    <cellStyle name="Normal 4 6 4 2 2 2" xfId="5065"/>
    <cellStyle name="Normal 4 6 4 2 2 2 2" xfId="12749"/>
    <cellStyle name="Normal 4 6 4 2 2 3" xfId="7590"/>
    <cellStyle name="Normal 4 6 4 2 2 3 2" xfId="15274"/>
    <cellStyle name="Normal 4 6 4 2 2 4" xfId="10154"/>
    <cellStyle name="Normal 4 6 4 2 3" xfId="3784"/>
    <cellStyle name="Normal 4 6 4 2 3 2" xfId="11468"/>
    <cellStyle name="Normal 4 6 4 2 4" xfId="6310"/>
    <cellStyle name="Normal 4 6 4 2 4 2" xfId="13994"/>
    <cellStyle name="Normal 4 6 4 2 5" xfId="8874"/>
    <cellStyle name="Normal 4 6 4 3" xfId="1830"/>
    <cellStyle name="Normal 4 6 4 3 2" xfId="4425"/>
    <cellStyle name="Normal 4 6 4 3 2 2" xfId="12109"/>
    <cellStyle name="Normal 4 6 4 3 3" xfId="6950"/>
    <cellStyle name="Normal 4 6 4 3 3 2" xfId="14634"/>
    <cellStyle name="Normal 4 6 4 3 4" xfId="9514"/>
    <cellStyle name="Normal 4 6 4 4" xfId="3144"/>
    <cellStyle name="Normal 4 6 4 4 2" xfId="10828"/>
    <cellStyle name="Normal 4 6 4 5" xfId="5670"/>
    <cellStyle name="Normal 4 6 4 5 2" xfId="13354"/>
    <cellStyle name="Normal 4 6 4 6" xfId="8234"/>
    <cellStyle name="Normal 4 6 4_Orçamento Elétrico " xfId="1699"/>
    <cellStyle name="Normal 4 6 5" xfId="238"/>
    <cellStyle name="Normal 4 6 5 2" xfId="966"/>
    <cellStyle name="Normal 4 6 5 2 2" xfId="2514"/>
    <cellStyle name="Normal 4 6 5 2 2 2" xfId="5109"/>
    <cellStyle name="Normal 4 6 5 2 2 2 2" xfId="12793"/>
    <cellStyle name="Normal 4 6 5 2 2 3" xfId="7634"/>
    <cellStyle name="Normal 4 6 5 2 2 3 2" xfId="15318"/>
    <cellStyle name="Normal 4 6 5 2 2 4" xfId="10198"/>
    <cellStyle name="Normal 4 6 5 2 3" xfId="3828"/>
    <cellStyle name="Normal 4 6 5 2 3 2" xfId="11512"/>
    <cellStyle name="Normal 4 6 5 2 4" xfId="6354"/>
    <cellStyle name="Normal 4 6 5 2 4 2" xfId="14038"/>
    <cellStyle name="Normal 4 6 5 2 5" xfId="8918"/>
    <cellStyle name="Normal 4 6 5 3" xfId="1874"/>
    <cellStyle name="Normal 4 6 5 3 2" xfId="4469"/>
    <cellStyle name="Normal 4 6 5 3 2 2" xfId="12153"/>
    <cellStyle name="Normal 4 6 5 3 3" xfId="6994"/>
    <cellStyle name="Normal 4 6 5 3 3 2" xfId="14678"/>
    <cellStyle name="Normal 4 6 5 3 4" xfId="9558"/>
    <cellStyle name="Normal 4 6 5 4" xfId="3188"/>
    <cellStyle name="Normal 4 6 5 4 2" xfId="10872"/>
    <cellStyle name="Normal 4 6 5 5" xfId="5714"/>
    <cellStyle name="Normal 4 6 5 5 2" xfId="13398"/>
    <cellStyle name="Normal 4 6 5 6" xfId="8278"/>
    <cellStyle name="Normal 4 6 5_Orçamento Elétrico " xfId="1700"/>
    <cellStyle name="Normal 4 6 6" xfId="355"/>
    <cellStyle name="Normal 4 6 6 2" xfId="1083"/>
    <cellStyle name="Normal 4 6 6 2 2" xfId="2630"/>
    <cellStyle name="Normal 4 6 6 2 2 2" xfId="5225"/>
    <cellStyle name="Normal 4 6 6 2 2 2 2" xfId="12909"/>
    <cellStyle name="Normal 4 6 6 2 2 3" xfId="7750"/>
    <cellStyle name="Normal 4 6 6 2 2 3 2" xfId="15434"/>
    <cellStyle name="Normal 4 6 6 2 2 4" xfId="10314"/>
    <cellStyle name="Normal 4 6 6 2 3" xfId="3944"/>
    <cellStyle name="Normal 4 6 6 2 3 2" xfId="11628"/>
    <cellStyle name="Normal 4 6 6 2 4" xfId="6470"/>
    <cellStyle name="Normal 4 6 6 2 4 2" xfId="14154"/>
    <cellStyle name="Normal 4 6 6 2 5" xfId="9034"/>
    <cellStyle name="Normal 4 6 6 3" xfId="1990"/>
    <cellStyle name="Normal 4 6 6 3 2" xfId="4585"/>
    <cellStyle name="Normal 4 6 6 3 2 2" xfId="12269"/>
    <cellStyle name="Normal 4 6 6 3 3" xfId="7110"/>
    <cellStyle name="Normal 4 6 6 3 3 2" xfId="14794"/>
    <cellStyle name="Normal 4 6 6 3 4" xfId="9674"/>
    <cellStyle name="Normal 4 6 6 4" xfId="3304"/>
    <cellStyle name="Normal 4 6 6 4 2" xfId="10988"/>
    <cellStyle name="Normal 4 6 6 5" xfId="5830"/>
    <cellStyle name="Normal 4 6 6 5 2" xfId="13514"/>
    <cellStyle name="Normal 4 6 6 6" xfId="8394"/>
    <cellStyle name="Normal 4 6 6_Orçamento Elétrico " xfId="1701"/>
    <cellStyle name="Normal 4 6 7" xfId="440"/>
    <cellStyle name="Normal 4 6 7 2" xfId="1168"/>
    <cellStyle name="Normal 4 6 7 2 2" xfId="2715"/>
    <cellStyle name="Normal 4 6 7 2 2 2" xfId="5310"/>
    <cellStyle name="Normal 4 6 7 2 2 2 2" xfId="12994"/>
    <cellStyle name="Normal 4 6 7 2 2 3" xfId="7835"/>
    <cellStyle name="Normal 4 6 7 2 2 3 2" xfId="15519"/>
    <cellStyle name="Normal 4 6 7 2 2 4" xfId="10399"/>
    <cellStyle name="Normal 4 6 7 2 3" xfId="4029"/>
    <cellStyle name="Normal 4 6 7 2 3 2" xfId="11713"/>
    <cellStyle name="Normal 4 6 7 2 4" xfId="6555"/>
    <cellStyle name="Normal 4 6 7 2 4 2" xfId="14239"/>
    <cellStyle name="Normal 4 6 7 2 5" xfId="9119"/>
    <cellStyle name="Normal 4 6 7 3" xfId="2075"/>
    <cellStyle name="Normal 4 6 7 3 2" xfId="4670"/>
    <cellStyle name="Normal 4 6 7 3 2 2" xfId="12354"/>
    <cellStyle name="Normal 4 6 7 3 3" xfId="7195"/>
    <cellStyle name="Normal 4 6 7 3 3 2" xfId="14879"/>
    <cellStyle name="Normal 4 6 7 3 4" xfId="9759"/>
    <cellStyle name="Normal 4 6 7 4" xfId="3389"/>
    <cellStyle name="Normal 4 6 7 4 2" xfId="11073"/>
    <cellStyle name="Normal 4 6 7 5" xfId="5915"/>
    <cellStyle name="Normal 4 6 7 5 2" xfId="13599"/>
    <cellStyle name="Normal 4 6 7 6" xfId="8479"/>
    <cellStyle name="Normal 4 6 7_Orçamento Elétrico " xfId="1702"/>
    <cellStyle name="Normal 4 6 8" xfId="445"/>
    <cellStyle name="Normal 4 6 8 2" xfId="1173"/>
    <cellStyle name="Normal 4 6 8 2 2" xfId="2720"/>
    <cellStyle name="Normal 4 6 8 2 2 2" xfId="5315"/>
    <cellStyle name="Normal 4 6 8 2 2 2 2" xfId="12999"/>
    <cellStyle name="Normal 4 6 8 2 2 3" xfId="7840"/>
    <cellStyle name="Normal 4 6 8 2 2 3 2" xfId="15524"/>
    <cellStyle name="Normal 4 6 8 2 2 4" xfId="10404"/>
    <cellStyle name="Normal 4 6 8 2 3" xfId="4034"/>
    <cellStyle name="Normal 4 6 8 2 3 2" xfId="11718"/>
    <cellStyle name="Normal 4 6 8 2 4" xfId="6560"/>
    <cellStyle name="Normal 4 6 8 2 4 2" xfId="14244"/>
    <cellStyle name="Normal 4 6 8 2 5" xfId="9124"/>
    <cellStyle name="Normal 4 6 8 3" xfId="2080"/>
    <cellStyle name="Normal 4 6 8 3 2" xfId="4675"/>
    <cellStyle name="Normal 4 6 8 3 2 2" xfId="12359"/>
    <cellStyle name="Normal 4 6 8 3 3" xfId="7200"/>
    <cellStyle name="Normal 4 6 8 3 3 2" xfId="14884"/>
    <cellStyle name="Normal 4 6 8 3 4" xfId="9764"/>
    <cellStyle name="Normal 4 6 8 4" xfId="3394"/>
    <cellStyle name="Normal 4 6 8 4 2" xfId="11078"/>
    <cellStyle name="Normal 4 6 8 5" xfId="5920"/>
    <cellStyle name="Normal 4 6 8 5 2" xfId="13604"/>
    <cellStyle name="Normal 4 6 8 6" xfId="8484"/>
    <cellStyle name="Normal 4 6 8_Orçamento Elétrico " xfId="1703"/>
    <cellStyle name="Normal 4 6 9" xfId="580"/>
    <cellStyle name="Normal 4 6 9 2" xfId="1308"/>
    <cellStyle name="Normal 4 6 9 2 2" xfId="2855"/>
    <cellStyle name="Normal 4 6 9 2 2 2" xfId="5450"/>
    <cellStyle name="Normal 4 6 9 2 2 2 2" xfId="13134"/>
    <cellStyle name="Normal 4 6 9 2 2 3" xfId="7975"/>
    <cellStyle name="Normal 4 6 9 2 2 3 2" xfId="15659"/>
    <cellStyle name="Normal 4 6 9 2 2 4" xfId="10539"/>
    <cellStyle name="Normal 4 6 9 2 3" xfId="4169"/>
    <cellStyle name="Normal 4 6 9 2 3 2" xfId="11853"/>
    <cellStyle name="Normal 4 6 9 2 4" xfId="6695"/>
    <cellStyle name="Normal 4 6 9 2 4 2" xfId="14379"/>
    <cellStyle name="Normal 4 6 9 2 5" xfId="9259"/>
    <cellStyle name="Normal 4 6 9 3" xfId="2215"/>
    <cellStyle name="Normal 4 6 9 3 2" xfId="4810"/>
    <cellStyle name="Normal 4 6 9 3 2 2" xfId="12494"/>
    <cellStyle name="Normal 4 6 9 3 3" xfId="7335"/>
    <cellStyle name="Normal 4 6 9 3 3 2" xfId="15019"/>
    <cellStyle name="Normal 4 6 9 3 4" xfId="9899"/>
    <cellStyle name="Normal 4 6 9 4" xfId="3529"/>
    <cellStyle name="Normal 4 6 9 4 2" xfId="11213"/>
    <cellStyle name="Normal 4 6 9 5" xfId="6055"/>
    <cellStyle name="Normal 4 6 9 5 2" xfId="13739"/>
    <cellStyle name="Normal 4 6 9 6" xfId="8619"/>
    <cellStyle name="Normal 4 6 9_Orçamento Elétrico " xfId="1704"/>
    <cellStyle name="Normal 4 6_Orçamento Elétrico " xfId="1673"/>
    <cellStyle name="Normal 4 7" xfId="70"/>
    <cellStyle name="Normal 4 7 10" xfId="813"/>
    <cellStyle name="Normal 4 7 10 2" xfId="2400"/>
    <cellStyle name="Normal 4 7 10 2 2" xfId="4995"/>
    <cellStyle name="Normal 4 7 10 2 2 2" xfId="12679"/>
    <cellStyle name="Normal 4 7 10 2 3" xfId="7520"/>
    <cellStyle name="Normal 4 7 10 2 3 2" xfId="15204"/>
    <cellStyle name="Normal 4 7 10 2 4" xfId="10084"/>
    <cellStyle name="Normal 4 7 10 3" xfId="3714"/>
    <cellStyle name="Normal 4 7 10 3 2" xfId="11398"/>
    <cellStyle name="Normal 4 7 10 4" xfId="6240"/>
    <cellStyle name="Normal 4 7 10 4 2" xfId="13924"/>
    <cellStyle name="Normal 4 7 10 5" xfId="8804"/>
    <cellStyle name="Normal 4 7 11" xfId="1760"/>
    <cellStyle name="Normal 4 7 11 2" xfId="4355"/>
    <cellStyle name="Normal 4 7 11 2 2" xfId="12039"/>
    <cellStyle name="Normal 4 7 11 3" xfId="6880"/>
    <cellStyle name="Normal 4 7 11 3 2" xfId="14564"/>
    <cellStyle name="Normal 4 7 11 4" xfId="9444"/>
    <cellStyle name="Normal 4 7 12" xfId="3064"/>
    <cellStyle name="Normal 4 7 12 2" xfId="10748"/>
    <cellStyle name="Normal 4 7 13" xfId="3086"/>
    <cellStyle name="Normal 4 7 13 2" xfId="10770"/>
    <cellStyle name="Normal 4 7 14" xfId="85"/>
    <cellStyle name="Normal 4 7 15" xfId="8164"/>
    <cellStyle name="Normal 4 7 2" xfId="163"/>
    <cellStyle name="Normal 4 7 2 10" xfId="1800"/>
    <cellStyle name="Normal 4 7 2 10 2" xfId="4395"/>
    <cellStyle name="Normal 4 7 2 10 2 2" xfId="12079"/>
    <cellStyle name="Normal 4 7 2 10 3" xfId="6920"/>
    <cellStyle name="Normal 4 7 2 10 3 2" xfId="14604"/>
    <cellStyle name="Normal 4 7 2 10 4" xfId="9484"/>
    <cellStyle name="Normal 4 7 2 11" xfId="3114"/>
    <cellStyle name="Normal 4 7 2 11 2" xfId="10798"/>
    <cellStyle name="Normal 4 7 2 12" xfId="5640"/>
    <cellStyle name="Normal 4 7 2 12 2" xfId="13324"/>
    <cellStyle name="Normal 4 7 2 13" xfId="8204"/>
    <cellStyle name="Normal 4 7 2 2" xfId="252"/>
    <cellStyle name="Normal 4 7 2 2 2" xfId="980"/>
    <cellStyle name="Normal 4 7 2 2 2 2" xfId="2528"/>
    <cellStyle name="Normal 4 7 2 2 2 2 2" xfId="5123"/>
    <cellStyle name="Normal 4 7 2 2 2 2 2 2" xfId="12807"/>
    <cellStyle name="Normal 4 7 2 2 2 2 3" xfId="7648"/>
    <cellStyle name="Normal 4 7 2 2 2 2 3 2" xfId="15332"/>
    <cellStyle name="Normal 4 7 2 2 2 2 4" xfId="10212"/>
    <cellStyle name="Normal 4 7 2 2 2 3" xfId="3842"/>
    <cellStyle name="Normal 4 7 2 2 2 3 2" xfId="11526"/>
    <cellStyle name="Normal 4 7 2 2 2 4" xfId="6368"/>
    <cellStyle name="Normal 4 7 2 2 2 4 2" xfId="14052"/>
    <cellStyle name="Normal 4 7 2 2 2 5" xfId="8932"/>
    <cellStyle name="Normal 4 7 2 2 3" xfId="1888"/>
    <cellStyle name="Normal 4 7 2 2 3 2" xfId="4483"/>
    <cellStyle name="Normal 4 7 2 2 3 2 2" xfId="12167"/>
    <cellStyle name="Normal 4 7 2 2 3 3" xfId="7008"/>
    <cellStyle name="Normal 4 7 2 2 3 3 2" xfId="14692"/>
    <cellStyle name="Normal 4 7 2 2 3 4" xfId="9572"/>
    <cellStyle name="Normal 4 7 2 2 4" xfId="3202"/>
    <cellStyle name="Normal 4 7 2 2 4 2" xfId="10886"/>
    <cellStyle name="Normal 4 7 2 2 5" xfId="5728"/>
    <cellStyle name="Normal 4 7 2 2 5 2" xfId="13412"/>
    <cellStyle name="Normal 4 7 2 2 6" xfId="8292"/>
    <cellStyle name="Normal 4 7 2 2_Orçamento Elétrico " xfId="1707"/>
    <cellStyle name="Normal 4 7 2 3" xfId="324"/>
    <cellStyle name="Normal 4 7 2 3 2" xfId="1052"/>
    <cellStyle name="Normal 4 7 2 3 2 2" xfId="2600"/>
    <cellStyle name="Normal 4 7 2 3 2 2 2" xfId="5195"/>
    <cellStyle name="Normal 4 7 2 3 2 2 2 2" xfId="12879"/>
    <cellStyle name="Normal 4 7 2 3 2 2 3" xfId="7720"/>
    <cellStyle name="Normal 4 7 2 3 2 2 3 2" xfId="15404"/>
    <cellStyle name="Normal 4 7 2 3 2 2 4" xfId="10284"/>
    <cellStyle name="Normal 4 7 2 3 2 3" xfId="3914"/>
    <cellStyle name="Normal 4 7 2 3 2 3 2" xfId="11598"/>
    <cellStyle name="Normal 4 7 2 3 2 4" xfId="6440"/>
    <cellStyle name="Normal 4 7 2 3 2 4 2" xfId="14124"/>
    <cellStyle name="Normal 4 7 2 3 2 5" xfId="9004"/>
    <cellStyle name="Normal 4 7 2 3 3" xfId="1960"/>
    <cellStyle name="Normal 4 7 2 3 3 2" xfId="4555"/>
    <cellStyle name="Normal 4 7 2 3 3 2 2" xfId="12239"/>
    <cellStyle name="Normal 4 7 2 3 3 3" xfId="7080"/>
    <cellStyle name="Normal 4 7 2 3 3 3 2" xfId="14764"/>
    <cellStyle name="Normal 4 7 2 3 3 4" xfId="9644"/>
    <cellStyle name="Normal 4 7 2 3 4" xfId="3274"/>
    <cellStyle name="Normal 4 7 2 3 4 2" xfId="10958"/>
    <cellStyle name="Normal 4 7 2 3 5" xfId="5800"/>
    <cellStyle name="Normal 4 7 2 3 5 2" xfId="13484"/>
    <cellStyle name="Normal 4 7 2 3 6" xfId="8364"/>
    <cellStyle name="Normal 4 7 2 3_Orçamento Elétrico " xfId="1708"/>
    <cellStyle name="Normal 4 7 2 4" xfId="405"/>
    <cellStyle name="Normal 4 7 2 4 2" xfId="1133"/>
    <cellStyle name="Normal 4 7 2 4 2 2" xfId="2680"/>
    <cellStyle name="Normal 4 7 2 4 2 2 2" xfId="5275"/>
    <cellStyle name="Normal 4 7 2 4 2 2 2 2" xfId="12959"/>
    <cellStyle name="Normal 4 7 2 4 2 2 3" xfId="7800"/>
    <cellStyle name="Normal 4 7 2 4 2 2 3 2" xfId="15484"/>
    <cellStyle name="Normal 4 7 2 4 2 2 4" xfId="10364"/>
    <cellStyle name="Normal 4 7 2 4 2 3" xfId="3994"/>
    <cellStyle name="Normal 4 7 2 4 2 3 2" xfId="11678"/>
    <cellStyle name="Normal 4 7 2 4 2 4" xfId="6520"/>
    <cellStyle name="Normal 4 7 2 4 2 4 2" xfId="14204"/>
    <cellStyle name="Normal 4 7 2 4 2 5" xfId="9084"/>
    <cellStyle name="Normal 4 7 2 4 3" xfId="2040"/>
    <cellStyle name="Normal 4 7 2 4 3 2" xfId="4635"/>
    <cellStyle name="Normal 4 7 2 4 3 2 2" xfId="12319"/>
    <cellStyle name="Normal 4 7 2 4 3 3" xfId="7160"/>
    <cellStyle name="Normal 4 7 2 4 3 3 2" xfId="14844"/>
    <cellStyle name="Normal 4 7 2 4 3 4" xfId="9724"/>
    <cellStyle name="Normal 4 7 2 4 4" xfId="3354"/>
    <cellStyle name="Normal 4 7 2 4 4 2" xfId="11038"/>
    <cellStyle name="Normal 4 7 2 4 5" xfId="5880"/>
    <cellStyle name="Normal 4 7 2 4 5 2" xfId="13564"/>
    <cellStyle name="Normal 4 7 2 4 6" xfId="8444"/>
    <cellStyle name="Normal 4 7 2 4_Orçamento Elétrico " xfId="1709"/>
    <cellStyle name="Normal 4 7 2 5" xfId="535"/>
    <cellStyle name="Normal 4 7 2 5 2" xfId="1263"/>
    <cellStyle name="Normal 4 7 2 5 2 2" xfId="2810"/>
    <cellStyle name="Normal 4 7 2 5 2 2 2" xfId="5405"/>
    <cellStyle name="Normal 4 7 2 5 2 2 2 2" xfId="13089"/>
    <cellStyle name="Normal 4 7 2 5 2 2 3" xfId="7930"/>
    <cellStyle name="Normal 4 7 2 5 2 2 3 2" xfId="15614"/>
    <cellStyle name="Normal 4 7 2 5 2 2 4" xfId="10494"/>
    <cellStyle name="Normal 4 7 2 5 2 3" xfId="4124"/>
    <cellStyle name="Normal 4 7 2 5 2 3 2" xfId="11808"/>
    <cellStyle name="Normal 4 7 2 5 2 4" xfId="6650"/>
    <cellStyle name="Normal 4 7 2 5 2 4 2" xfId="14334"/>
    <cellStyle name="Normal 4 7 2 5 2 5" xfId="9214"/>
    <cellStyle name="Normal 4 7 2 5 3" xfId="2170"/>
    <cellStyle name="Normal 4 7 2 5 3 2" xfId="4765"/>
    <cellStyle name="Normal 4 7 2 5 3 2 2" xfId="12449"/>
    <cellStyle name="Normal 4 7 2 5 3 3" xfId="7290"/>
    <cellStyle name="Normal 4 7 2 5 3 3 2" xfId="14974"/>
    <cellStyle name="Normal 4 7 2 5 3 4" xfId="9854"/>
    <cellStyle name="Normal 4 7 2 5 4" xfId="3484"/>
    <cellStyle name="Normal 4 7 2 5 4 2" xfId="11168"/>
    <cellStyle name="Normal 4 7 2 5 5" xfId="6010"/>
    <cellStyle name="Normal 4 7 2 5 5 2" xfId="13694"/>
    <cellStyle name="Normal 4 7 2 5 6" xfId="8574"/>
    <cellStyle name="Normal 4 7 2 5_Orçamento Elétrico " xfId="1710"/>
    <cellStyle name="Normal 4 7 2 6" xfId="603"/>
    <cellStyle name="Normal 4 7 2 6 2" xfId="1331"/>
    <cellStyle name="Normal 4 7 2 6 2 2" xfId="2878"/>
    <cellStyle name="Normal 4 7 2 6 2 2 2" xfId="5473"/>
    <cellStyle name="Normal 4 7 2 6 2 2 2 2" xfId="13157"/>
    <cellStyle name="Normal 4 7 2 6 2 2 3" xfId="7998"/>
    <cellStyle name="Normal 4 7 2 6 2 2 3 2" xfId="15682"/>
    <cellStyle name="Normal 4 7 2 6 2 2 4" xfId="10562"/>
    <cellStyle name="Normal 4 7 2 6 2 3" xfId="4192"/>
    <cellStyle name="Normal 4 7 2 6 2 3 2" xfId="11876"/>
    <cellStyle name="Normal 4 7 2 6 2 4" xfId="6718"/>
    <cellStyle name="Normal 4 7 2 6 2 4 2" xfId="14402"/>
    <cellStyle name="Normal 4 7 2 6 2 5" xfId="9282"/>
    <cellStyle name="Normal 4 7 2 6 3" xfId="2238"/>
    <cellStyle name="Normal 4 7 2 6 3 2" xfId="4833"/>
    <cellStyle name="Normal 4 7 2 6 3 2 2" xfId="12517"/>
    <cellStyle name="Normal 4 7 2 6 3 3" xfId="7358"/>
    <cellStyle name="Normal 4 7 2 6 3 3 2" xfId="15042"/>
    <cellStyle name="Normal 4 7 2 6 3 4" xfId="9922"/>
    <cellStyle name="Normal 4 7 2 6 4" xfId="3552"/>
    <cellStyle name="Normal 4 7 2 6 4 2" xfId="11236"/>
    <cellStyle name="Normal 4 7 2 6 5" xfId="6078"/>
    <cellStyle name="Normal 4 7 2 6 5 2" xfId="13762"/>
    <cellStyle name="Normal 4 7 2 6 6" xfId="8642"/>
    <cellStyle name="Normal 4 7 2 6_Orçamento Elétrico " xfId="1711"/>
    <cellStyle name="Normal 4 7 2 7" xfId="679"/>
    <cellStyle name="Normal 4 7 2 7 2" xfId="1407"/>
    <cellStyle name="Normal 4 7 2 7 2 2" xfId="2954"/>
    <cellStyle name="Normal 4 7 2 7 2 2 2" xfId="5549"/>
    <cellStyle name="Normal 4 7 2 7 2 2 2 2" xfId="13233"/>
    <cellStyle name="Normal 4 7 2 7 2 2 3" xfId="8074"/>
    <cellStyle name="Normal 4 7 2 7 2 2 3 2" xfId="15758"/>
    <cellStyle name="Normal 4 7 2 7 2 2 4" xfId="10638"/>
    <cellStyle name="Normal 4 7 2 7 2 3" xfId="4268"/>
    <cellStyle name="Normal 4 7 2 7 2 3 2" xfId="11952"/>
    <cellStyle name="Normal 4 7 2 7 2 4" xfId="6794"/>
    <cellStyle name="Normal 4 7 2 7 2 4 2" xfId="14478"/>
    <cellStyle name="Normal 4 7 2 7 2 5" xfId="9358"/>
    <cellStyle name="Normal 4 7 2 7 3" xfId="2314"/>
    <cellStyle name="Normal 4 7 2 7 3 2" xfId="4909"/>
    <cellStyle name="Normal 4 7 2 7 3 2 2" xfId="12593"/>
    <cellStyle name="Normal 4 7 2 7 3 3" xfId="7434"/>
    <cellStyle name="Normal 4 7 2 7 3 3 2" xfId="15118"/>
    <cellStyle name="Normal 4 7 2 7 3 4" xfId="9998"/>
    <cellStyle name="Normal 4 7 2 7 4" xfId="3628"/>
    <cellStyle name="Normal 4 7 2 7 4 2" xfId="11312"/>
    <cellStyle name="Normal 4 7 2 7 5" xfId="6154"/>
    <cellStyle name="Normal 4 7 2 7 5 2" xfId="13838"/>
    <cellStyle name="Normal 4 7 2 7 6" xfId="8718"/>
    <cellStyle name="Normal 4 7 2 7_Orçamento Elétrico " xfId="1712"/>
    <cellStyle name="Normal 4 7 2 8" xfId="725"/>
    <cellStyle name="Normal 4 7 2 8 2" xfId="1453"/>
    <cellStyle name="Normal 4 7 2 8 2 2" xfId="3000"/>
    <cellStyle name="Normal 4 7 2 8 2 2 2" xfId="5595"/>
    <cellStyle name="Normal 4 7 2 8 2 2 2 2" xfId="13279"/>
    <cellStyle name="Normal 4 7 2 8 2 2 3" xfId="8120"/>
    <cellStyle name="Normal 4 7 2 8 2 2 3 2" xfId="15804"/>
    <cellStyle name="Normal 4 7 2 8 2 2 4" xfId="10684"/>
    <cellStyle name="Normal 4 7 2 8 2 3" xfId="4314"/>
    <cellStyle name="Normal 4 7 2 8 2 3 2" xfId="11998"/>
    <cellStyle name="Normal 4 7 2 8 2 4" xfId="6840"/>
    <cellStyle name="Normal 4 7 2 8 2 4 2" xfId="14524"/>
    <cellStyle name="Normal 4 7 2 8 2 5" xfId="9404"/>
    <cellStyle name="Normal 4 7 2 8 3" xfId="2360"/>
    <cellStyle name="Normal 4 7 2 8 3 2" xfId="4955"/>
    <cellStyle name="Normal 4 7 2 8 3 2 2" xfId="12639"/>
    <cellStyle name="Normal 4 7 2 8 3 3" xfId="7480"/>
    <cellStyle name="Normal 4 7 2 8 3 3 2" xfId="15164"/>
    <cellStyle name="Normal 4 7 2 8 3 4" xfId="10044"/>
    <cellStyle name="Normal 4 7 2 8 4" xfId="3674"/>
    <cellStyle name="Normal 4 7 2 8 4 2" xfId="11358"/>
    <cellStyle name="Normal 4 7 2 8 5" xfId="6200"/>
    <cellStyle name="Normal 4 7 2 8 5 2" xfId="13884"/>
    <cellStyle name="Normal 4 7 2 8 6" xfId="8764"/>
    <cellStyle name="Normal 4 7 2 8_Orçamento Elétrico " xfId="1713"/>
    <cellStyle name="Normal 4 7 2 9" xfId="891"/>
    <cellStyle name="Normal 4 7 2 9 2" xfId="2440"/>
    <cellStyle name="Normal 4 7 2 9 2 2" xfId="5035"/>
    <cellStyle name="Normal 4 7 2 9 2 2 2" xfId="12719"/>
    <cellStyle name="Normal 4 7 2 9 2 3" xfId="7560"/>
    <cellStyle name="Normal 4 7 2 9 2 3 2" xfId="15244"/>
    <cellStyle name="Normal 4 7 2 9 2 4" xfId="10124"/>
    <cellStyle name="Normal 4 7 2 9 3" xfId="3754"/>
    <cellStyle name="Normal 4 7 2 9 3 2" xfId="11438"/>
    <cellStyle name="Normal 4 7 2 9 4" xfId="6280"/>
    <cellStyle name="Normal 4 7 2 9 4 2" xfId="13964"/>
    <cellStyle name="Normal 4 7 2 9 5" xfId="8844"/>
    <cellStyle name="Normal 4 7 2_Orçamento Elétrico " xfId="1706"/>
    <cellStyle name="Normal 4 7 3" xfId="209"/>
    <cellStyle name="Normal 4 7 3 2" xfId="937"/>
    <cellStyle name="Normal 4 7 3 2 2" xfId="2485"/>
    <cellStyle name="Normal 4 7 3 2 2 2" xfId="5080"/>
    <cellStyle name="Normal 4 7 3 2 2 2 2" xfId="12764"/>
    <cellStyle name="Normal 4 7 3 2 2 3" xfId="7605"/>
    <cellStyle name="Normal 4 7 3 2 2 3 2" xfId="15289"/>
    <cellStyle name="Normal 4 7 3 2 2 4" xfId="10169"/>
    <cellStyle name="Normal 4 7 3 2 3" xfId="3799"/>
    <cellStyle name="Normal 4 7 3 2 3 2" xfId="11483"/>
    <cellStyle name="Normal 4 7 3 2 4" xfId="6325"/>
    <cellStyle name="Normal 4 7 3 2 4 2" xfId="14009"/>
    <cellStyle name="Normal 4 7 3 2 5" xfId="8889"/>
    <cellStyle name="Normal 4 7 3 3" xfId="1845"/>
    <cellStyle name="Normal 4 7 3 3 2" xfId="4440"/>
    <cellStyle name="Normal 4 7 3 3 2 2" xfId="12124"/>
    <cellStyle name="Normal 4 7 3 3 3" xfId="6965"/>
    <cellStyle name="Normal 4 7 3 3 3 2" xfId="14649"/>
    <cellStyle name="Normal 4 7 3 3 4" xfId="9529"/>
    <cellStyle name="Normal 4 7 3 4" xfId="3159"/>
    <cellStyle name="Normal 4 7 3 4 2" xfId="10843"/>
    <cellStyle name="Normal 4 7 3 5" xfId="5685"/>
    <cellStyle name="Normal 4 7 3 5 2" xfId="13369"/>
    <cellStyle name="Normal 4 7 3 6" xfId="8249"/>
    <cellStyle name="Normal 4 7 3_Orçamento Elétrico " xfId="1714"/>
    <cellStyle name="Normal 4 7 4" xfId="284"/>
    <cellStyle name="Normal 4 7 4 2" xfId="1012"/>
    <cellStyle name="Normal 4 7 4 2 2" xfId="2560"/>
    <cellStyle name="Normal 4 7 4 2 2 2" xfId="5155"/>
    <cellStyle name="Normal 4 7 4 2 2 2 2" xfId="12839"/>
    <cellStyle name="Normal 4 7 4 2 2 3" xfId="7680"/>
    <cellStyle name="Normal 4 7 4 2 2 3 2" xfId="15364"/>
    <cellStyle name="Normal 4 7 4 2 2 4" xfId="10244"/>
    <cellStyle name="Normal 4 7 4 2 3" xfId="3874"/>
    <cellStyle name="Normal 4 7 4 2 3 2" xfId="11558"/>
    <cellStyle name="Normal 4 7 4 2 4" xfId="6400"/>
    <cellStyle name="Normal 4 7 4 2 4 2" xfId="14084"/>
    <cellStyle name="Normal 4 7 4 2 5" xfId="8964"/>
    <cellStyle name="Normal 4 7 4 3" xfId="1920"/>
    <cellStyle name="Normal 4 7 4 3 2" xfId="4515"/>
    <cellStyle name="Normal 4 7 4 3 2 2" xfId="12199"/>
    <cellStyle name="Normal 4 7 4 3 3" xfId="7040"/>
    <cellStyle name="Normal 4 7 4 3 3 2" xfId="14724"/>
    <cellStyle name="Normal 4 7 4 3 4" xfId="9604"/>
    <cellStyle name="Normal 4 7 4 4" xfId="3234"/>
    <cellStyle name="Normal 4 7 4 4 2" xfId="10918"/>
    <cellStyle name="Normal 4 7 4 5" xfId="5760"/>
    <cellStyle name="Normal 4 7 4 5 2" xfId="13444"/>
    <cellStyle name="Normal 4 7 4 6" xfId="8324"/>
    <cellStyle name="Normal 4 7 4_Orçamento Elétrico " xfId="1715"/>
    <cellStyle name="Normal 4 7 5" xfId="365"/>
    <cellStyle name="Normal 4 7 5 2" xfId="1093"/>
    <cellStyle name="Normal 4 7 5 2 2" xfId="2640"/>
    <cellStyle name="Normal 4 7 5 2 2 2" xfId="5235"/>
    <cellStyle name="Normal 4 7 5 2 2 2 2" xfId="12919"/>
    <cellStyle name="Normal 4 7 5 2 2 3" xfId="7760"/>
    <cellStyle name="Normal 4 7 5 2 2 3 2" xfId="15444"/>
    <cellStyle name="Normal 4 7 5 2 2 4" xfId="10324"/>
    <cellStyle name="Normal 4 7 5 2 3" xfId="3954"/>
    <cellStyle name="Normal 4 7 5 2 3 2" xfId="11638"/>
    <cellStyle name="Normal 4 7 5 2 4" xfId="6480"/>
    <cellStyle name="Normal 4 7 5 2 4 2" xfId="14164"/>
    <cellStyle name="Normal 4 7 5 2 5" xfId="9044"/>
    <cellStyle name="Normal 4 7 5 3" xfId="2000"/>
    <cellStyle name="Normal 4 7 5 3 2" xfId="4595"/>
    <cellStyle name="Normal 4 7 5 3 2 2" xfId="12279"/>
    <cellStyle name="Normal 4 7 5 3 3" xfId="7120"/>
    <cellStyle name="Normal 4 7 5 3 3 2" xfId="14804"/>
    <cellStyle name="Normal 4 7 5 3 4" xfId="9684"/>
    <cellStyle name="Normal 4 7 5 4" xfId="3314"/>
    <cellStyle name="Normal 4 7 5 4 2" xfId="10998"/>
    <cellStyle name="Normal 4 7 5 5" xfId="5840"/>
    <cellStyle name="Normal 4 7 5 5 2" xfId="13524"/>
    <cellStyle name="Normal 4 7 5 6" xfId="8404"/>
    <cellStyle name="Normal 4 7 5_Orçamento Elétrico " xfId="1716"/>
    <cellStyle name="Normal 4 7 6" xfId="474"/>
    <cellStyle name="Normal 4 7 6 2" xfId="1202"/>
    <cellStyle name="Normal 4 7 6 2 2" xfId="2749"/>
    <cellStyle name="Normal 4 7 6 2 2 2" xfId="5344"/>
    <cellStyle name="Normal 4 7 6 2 2 2 2" xfId="13028"/>
    <cellStyle name="Normal 4 7 6 2 2 3" xfId="7869"/>
    <cellStyle name="Normal 4 7 6 2 2 3 2" xfId="15553"/>
    <cellStyle name="Normal 4 7 6 2 2 4" xfId="10433"/>
    <cellStyle name="Normal 4 7 6 2 3" xfId="4063"/>
    <cellStyle name="Normal 4 7 6 2 3 2" xfId="11747"/>
    <cellStyle name="Normal 4 7 6 2 4" xfId="6589"/>
    <cellStyle name="Normal 4 7 6 2 4 2" xfId="14273"/>
    <cellStyle name="Normal 4 7 6 2 5" xfId="9153"/>
    <cellStyle name="Normal 4 7 6 3" xfId="2109"/>
    <cellStyle name="Normal 4 7 6 3 2" xfId="4704"/>
    <cellStyle name="Normal 4 7 6 3 2 2" xfId="12388"/>
    <cellStyle name="Normal 4 7 6 3 3" xfId="7229"/>
    <cellStyle name="Normal 4 7 6 3 3 2" xfId="14913"/>
    <cellStyle name="Normal 4 7 6 3 4" xfId="9793"/>
    <cellStyle name="Normal 4 7 6 4" xfId="3423"/>
    <cellStyle name="Normal 4 7 6 4 2" xfId="11107"/>
    <cellStyle name="Normal 4 7 6 5" xfId="5949"/>
    <cellStyle name="Normal 4 7 6 5 2" xfId="13633"/>
    <cellStyle name="Normal 4 7 6 6" xfId="8513"/>
    <cellStyle name="Normal 4 7 6_Orçamento Elétrico " xfId="1717"/>
    <cellStyle name="Normal 4 7 7" xfId="435"/>
    <cellStyle name="Normal 4 7 7 2" xfId="1163"/>
    <cellStyle name="Normal 4 7 7 2 2" xfId="2710"/>
    <cellStyle name="Normal 4 7 7 2 2 2" xfId="5305"/>
    <cellStyle name="Normal 4 7 7 2 2 2 2" xfId="12989"/>
    <cellStyle name="Normal 4 7 7 2 2 3" xfId="7830"/>
    <cellStyle name="Normal 4 7 7 2 2 3 2" xfId="15514"/>
    <cellStyle name="Normal 4 7 7 2 2 4" xfId="10394"/>
    <cellStyle name="Normal 4 7 7 2 3" xfId="4024"/>
    <cellStyle name="Normal 4 7 7 2 3 2" xfId="11708"/>
    <cellStyle name="Normal 4 7 7 2 4" xfId="6550"/>
    <cellStyle name="Normal 4 7 7 2 4 2" xfId="14234"/>
    <cellStyle name="Normal 4 7 7 2 5" xfId="9114"/>
    <cellStyle name="Normal 4 7 7 3" xfId="2070"/>
    <cellStyle name="Normal 4 7 7 3 2" xfId="4665"/>
    <cellStyle name="Normal 4 7 7 3 2 2" xfId="12349"/>
    <cellStyle name="Normal 4 7 7 3 3" xfId="7190"/>
    <cellStyle name="Normal 4 7 7 3 3 2" xfId="14874"/>
    <cellStyle name="Normal 4 7 7 3 4" xfId="9754"/>
    <cellStyle name="Normal 4 7 7 4" xfId="3384"/>
    <cellStyle name="Normal 4 7 7 4 2" xfId="11068"/>
    <cellStyle name="Normal 4 7 7 5" xfId="5910"/>
    <cellStyle name="Normal 4 7 7 5 2" xfId="13594"/>
    <cellStyle name="Normal 4 7 7 6" xfId="8474"/>
    <cellStyle name="Normal 4 7 7_Orçamento Elétrico " xfId="1718"/>
    <cellStyle name="Normal 4 7 8" xfId="498"/>
    <cellStyle name="Normal 4 7 8 2" xfId="1226"/>
    <cellStyle name="Normal 4 7 8 2 2" xfId="2773"/>
    <cellStyle name="Normal 4 7 8 2 2 2" xfId="5368"/>
    <cellStyle name="Normal 4 7 8 2 2 2 2" xfId="13052"/>
    <cellStyle name="Normal 4 7 8 2 2 3" xfId="7893"/>
    <cellStyle name="Normal 4 7 8 2 2 3 2" xfId="15577"/>
    <cellStyle name="Normal 4 7 8 2 2 4" xfId="10457"/>
    <cellStyle name="Normal 4 7 8 2 3" xfId="4087"/>
    <cellStyle name="Normal 4 7 8 2 3 2" xfId="11771"/>
    <cellStyle name="Normal 4 7 8 2 4" xfId="6613"/>
    <cellStyle name="Normal 4 7 8 2 4 2" xfId="14297"/>
    <cellStyle name="Normal 4 7 8 2 5" xfId="9177"/>
    <cellStyle name="Normal 4 7 8 3" xfId="2133"/>
    <cellStyle name="Normal 4 7 8 3 2" xfId="4728"/>
    <cellStyle name="Normal 4 7 8 3 2 2" xfId="12412"/>
    <cellStyle name="Normal 4 7 8 3 3" xfId="7253"/>
    <cellStyle name="Normal 4 7 8 3 3 2" xfId="14937"/>
    <cellStyle name="Normal 4 7 8 3 4" xfId="9817"/>
    <cellStyle name="Normal 4 7 8 4" xfId="3447"/>
    <cellStyle name="Normal 4 7 8 4 2" xfId="11131"/>
    <cellStyle name="Normal 4 7 8 5" xfId="5973"/>
    <cellStyle name="Normal 4 7 8 5 2" xfId="13657"/>
    <cellStyle name="Normal 4 7 8 6" xfId="8537"/>
    <cellStyle name="Normal 4 7 8_Orçamento Elétrico " xfId="1719"/>
    <cellStyle name="Normal 4 7 9" xfId="451"/>
    <cellStyle name="Normal 4 7 9 2" xfId="1179"/>
    <cellStyle name="Normal 4 7 9 2 2" xfId="2726"/>
    <cellStyle name="Normal 4 7 9 2 2 2" xfId="5321"/>
    <cellStyle name="Normal 4 7 9 2 2 2 2" xfId="13005"/>
    <cellStyle name="Normal 4 7 9 2 2 3" xfId="7846"/>
    <cellStyle name="Normal 4 7 9 2 2 3 2" xfId="15530"/>
    <cellStyle name="Normal 4 7 9 2 2 4" xfId="10410"/>
    <cellStyle name="Normal 4 7 9 2 3" xfId="4040"/>
    <cellStyle name="Normal 4 7 9 2 3 2" xfId="11724"/>
    <cellStyle name="Normal 4 7 9 2 4" xfId="6566"/>
    <cellStyle name="Normal 4 7 9 2 4 2" xfId="14250"/>
    <cellStyle name="Normal 4 7 9 2 5" xfId="9130"/>
    <cellStyle name="Normal 4 7 9 3" xfId="2086"/>
    <cellStyle name="Normal 4 7 9 3 2" xfId="4681"/>
    <cellStyle name="Normal 4 7 9 3 2 2" xfId="12365"/>
    <cellStyle name="Normal 4 7 9 3 3" xfId="7206"/>
    <cellStyle name="Normal 4 7 9 3 3 2" xfId="14890"/>
    <cellStyle name="Normal 4 7 9 3 4" xfId="9770"/>
    <cellStyle name="Normal 4 7 9 4" xfId="3400"/>
    <cellStyle name="Normal 4 7 9 4 2" xfId="11084"/>
    <cellStyle name="Normal 4 7 9 5" xfId="5926"/>
    <cellStyle name="Normal 4 7 9 5 2" xfId="13610"/>
    <cellStyle name="Normal 4 7 9 6" xfId="8490"/>
    <cellStyle name="Normal 4 7 9_Orçamento Elétrico " xfId="1720"/>
    <cellStyle name="Normal 4 7_Orçamento Elétrico " xfId="1705"/>
    <cellStyle name="Normal 4 8" xfId="57"/>
    <cellStyle name="Normal 4 8 10" xfId="816"/>
    <cellStyle name="Normal 4 8 10 2" xfId="2403"/>
    <cellStyle name="Normal 4 8 10 2 2" xfId="4998"/>
    <cellStyle name="Normal 4 8 10 2 2 2" xfId="12682"/>
    <cellStyle name="Normal 4 8 10 2 3" xfId="7523"/>
    <cellStyle name="Normal 4 8 10 2 3 2" xfId="15207"/>
    <cellStyle name="Normal 4 8 10 2 4" xfId="10087"/>
    <cellStyle name="Normal 4 8 10 3" xfId="3717"/>
    <cellStyle name="Normal 4 8 10 3 2" xfId="11401"/>
    <cellStyle name="Normal 4 8 10 4" xfId="6243"/>
    <cellStyle name="Normal 4 8 10 4 2" xfId="13927"/>
    <cellStyle name="Normal 4 8 10 5" xfId="8807"/>
    <cellStyle name="Normal 4 8 11" xfId="1763"/>
    <cellStyle name="Normal 4 8 11 2" xfId="4358"/>
    <cellStyle name="Normal 4 8 11 2 2" xfId="12042"/>
    <cellStyle name="Normal 4 8 11 3" xfId="6883"/>
    <cellStyle name="Normal 4 8 11 3 2" xfId="14567"/>
    <cellStyle name="Normal 4 8 11 4" xfId="9447"/>
    <cellStyle name="Normal 4 8 12" xfId="3067"/>
    <cellStyle name="Normal 4 8 12 2" xfId="10751"/>
    <cellStyle name="Normal 4 8 13" xfId="3046"/>
    <cellStyle name="Normal 4 8 13 2" xfId="10730"/>
    <cellStyle name="Normal 4 8 14" xfId="88"/>
    <cellStyle name="Normal 4 8 15" xfId="8167"/>
    <cellStyle name="Normal 4 8 2" xfId="166"/>
    <cellStyle name="Normal 4 8 2 10" xfId="1803"/>
    <cellStyle name="Normal 4 8 2 10 2" xfId="4398"/>
    <cellStyle name="Normal 4 8 2 10 2 2" xfId="12082"/>
    <cellStyle name="Normal 4 8 2 10 3" xfId="6923"/>
    <cellStyle name="Normal 4 8 2 10 3 2" xfId="14607"/>
    <cellStyle name="Normal 4 8 2 10 4" xfId="9487"/>
    <cellStyle name="Normal 4 8 2 11" xfId="3117"/>
    <cellStyle name="Normal 4 8 2 11 2" xfId="10801"/>
    <cellStyle name="Normal 4 8 2 12" xfId="5643"/>
    <cellStyle name="Normal 4 8 2 12 2" xfId="13327"/>
    <cellStyle name="Normal 4 8 2 13" xfId="8207"/>
    <cellStyle name="Normal 4 8 2 2" xfId="255"/>
    <cellStyle name="Normal 4 8 2 2 2" xfId="983"/>
    <cellStyle name="Normal 4 8 2 2 2 2" xfId="2531"/>
    <cellStyle name="Normal 4 8 2 2 2 2 2" xfId="5126"/>
    <cellStyle name="Normal 4 8 2 2 2 2 2 2" xfId="12810"/>
    <cellStyle name="Normal 4 8 2 2 2 2 3" xfId="7651"/>
    <cellStyle name="Normal 4 8 2 2 2 2 3 2" xfId="15335"/>
    <cellStyle name="Normal 4 8 2 2 2 2 4" xfId="10215"/>
    <cellStyle name="Normal 4 8 2 2 2 3" xfId="3845"/>
    <cellStyle name="Normal 4 8 2 2 2 3 2" xfId="11529"/>
    <cellStyle name="Normal 4 8 2 2 2 4" xfId="6371"/>
    <cellStyle name="Normal 4 8 2 2 2 4 2" xfId="14055"/>
    <cellStyle name="Normal 4 8 2 2 2 5" xfId="8935"/>
    <cellStyle name="Normal 4 8 2 2 3" xfId="1891"/>
    <cellStyle name="Normal 4 8 2 2 3 2" xfId="4486"/>
    <cellStyle name="Normal 4 8 2 2 3 2 2" xfId="12170"/>
    <cellStyle name="Normal 4 8 2 2 3 3" xfId="7011"/>
    <cellStyle name="Normal 4 8 2 2 3 3 2" xfId="14695"/>
    <cellStyle name="Normal 4 8 2 2 3 4" xfId="9575"/>
    <cellStyle name="Normal 4 8 2 2 4" xfId="3205"/>
    <cellStyle name="Normal 4 8 2 2 4 2" xfId="10889"/>
    <cellStyle name="Normal 4 8 2 2 5" xfId="5731"/>
    <cellStyle name="Normal 4 8 2 2 5 2" xfId="13415"/>
    <cellStyle name="Normal 4 8 2 2 6" xfId="8295"/>
    <cellStyle name="Normal 4 8 2 2_Orçamento Elétrico " xfId="1723"/>
    <cellStyle name="Normal 4 8 2 3" xfId="327"/>
    <cellStyle name="Normal 4 8 2 3 2" xfId="1055"/>
    <cellStyle name="Normal 4 8 2 3 2 2" xfId="2603"/>
    <cellStyle name="Normal 4 8 2 3 2 2 2" xfId="5198"/>
    <cellStyle name="Normal 4 8 2 3 2 2 2 2" xfId="12882"/>
    <cellStyle name="Normal 4 8 2 3 2 2 3" xfId="7723"/>
    <cellStyle name="Normal 4 8 2 3 2 2 3 2" xfId="15407"/>
    <cellStyle name="Normal 4 8 2 3 2 2 4" xfId="10287"/>
    <cellStyle name="Normal 4 8 2 3 2 3" xfId="3917"/>
    <cellStyle name="Normal 4 8 2 3 2 3 2" xfId="11601"/>
    <cellStyle name="Normal 4 8 2 3 2 4" xfId="6443"/>
    <cellStyle name="Normal 4 8 2 3 2 4 2" xfId="14127"/>
    <cellStyle name="Normal 4 8 2 3 2 5" xfId="9007"/>
    <cellStyle name="Normal 4 8 2 3 3" xfId="1963"/>
    <cellStyle name="Normal 4 8 2 3 3 2" xfId="4558"/>
    <cellStyle name="Normal 4 8 2 3 3 2 2" xfId="12242"/>
    <cellStyle name="Normal 4 8 2 3 3 3" xfId="7083"/>
    <cellStyle name="Normal 4 8 2 3 3 3 2" xfId="14767"/>
    <cellStyle name="Normal 4 8 2 3 3 4" xfId="9647"/>
    <cellStyle name="Normal 4 8 2 3 4" xfId="3277"/>
    <cellStyle name="Normal 4 8 2 3 4 2" xfId="10961"/>
    <cellStyle name="Normal 4 8 2 3 5" xfId="5803"/>
    <cellStyle name="Normal 4 8 2 3 5 2" xfId="13487"/>
    <cellStyle name="Normal 4 8 2 3 6" xfId="8367"/>
    <cellStyle name="Normal 4 8 2 3_Orçamento Elétrico " xfId="1724"/>
    <cellStyle name="Normal 4 8 2 4" xfId="408"/>
    <cellStyle name="Normal 4 8 2 4 2" xfId="1136"/>
    <cellStyle name="Normal 4 8 2 4 2 2" xfId="2683"/>
    <cellStyle name="Normal 4 8 2 4 2 2 2" xfId="5278"/>
    <cellStyle name="Normal 4 8 2 4 2 2 2 2" xfId="12962"/>
    <cellStyle name="Normal 4 8 2 4 2 2 3" xfId="7803"/>
    <cellStyle name="Normal 4 8 2 4 2 2 3 2" xfId="15487"/>
    <cellStyle name="Normal 4 8 2 4 2 2 4" xfId="10367"/>
    <cellStyle name="Normal 4 8 2 4 2 3" xfId="3997"/>
    <cellStyle name="Normal 4 8 2 4 2 3 2" xfId="11681"/>
    <cellStyle name="Normal 4 8 2 4 2 4" xfId="6523"/>
    <cellStyle name="Normal 4 8 2 4 2 4 2" xfId="14207"/>
    <cellStyle name="Normal 4 8 2 4 2 5" xfId="9087"/>
    <cellStyle name="Normal 4 8 2 4 3" xfId="2043"/>
    <cellStyle name="Normal 4 8 2 4 3 2" xfId="4638"/>
    <cellStyle name="Normal 4 8 2 4 3 2 2" xfId="12322"/>
    <cellStyle name="Normal 4 8 2 4 3 3" xfId="7163"/>
    <cellStyle name="Normal 4 8 2 4 3 3 2" xfId="14847"/>
    <cellStyle name="Normal 4 8 2 4 3 4" xfId="9727"/>
    <cellStyle name="Normal 4 8 2 4 4" xfId="3357"/>
    <cellStyle name="Normal 4 8 2 4 4 2" xfId="11041"/>
    <cellStyle name="Normal 4 8 2 4 5" xfId="5883"/>
    <cellStyle name="Normal 4 8 2 4 5 2" xfId="13567"/>
    <cellStyle name="Normal 4 8 2 4 6" xfId="8447"/>
    <cellStyle name="Normal 4 8 2 4_Orçamento Elétrico " xfId="1725"/>
    <cellStyle name="Normal 4 8 2 5" xfId="538"/>
    <cellStyle name="Normal 4 8 2 5 2" xfId="1266"/>
    <cellStyle name="Normal 4 8 2 5 2 2" xfId="2813"/>
    <cellStyle name="Normal 4 8 2 5 2 2 2" xfId="5408"/>
    <cellStyle name="Normal 4 8 2 5 2 2 2 2" xfId="13092"/>
    <cellStyle name="Normal 4 8 2 5 2 2 3" xfId="7933"/>
    <cellStyle name="Normal 4 8 2 5 2 2 3 2" xfId="15617"/>
    <cellStyle name="Normal 4 8 2 5 2 2 4" xfId="10497"/>
    <cellStyle name="Normal 4 8 2 5 2 3" xfId="4127"/>
    <cellStyle name="Normal 4 8 2 5 2 3 2" xfId="11811"/>
    <cellStyle name="Normal 4 8 2 5 2 4" xfId="6653"/>
    <cellStyle name="Normal 4 8 2 5 2 4 2" xfId="14337"/>
    <cellStyle name="Normal 4 8 2 5 2 5" xfId="9217"/>
    <cellStyle name="Normal 4 8 2 5 3" xfId="2173"/>
    <cellStyle name="Normal 4 8 2 5 3 2" xfId="4768"/>
    <cellStyle name="Normal 4 8 2 5 3 2 2" xfId="12452"/>
    <cellStyle name="Normal 4 8 2 5 3 3" xfId="7293"/>
    <cellStyle name="Normal 4 8 2 5 3 3 2" xfId="14977"/>
    <cellStyle name="Normal 4 8 2 5 3 4" xfId="9857"/>
    <cellStyle name="Normal 4 8 2 5 4" xfId="3487"/>
    <cellStyle name="Normal 4 8 2 5 4 2" xfId="11171"/>
    <cellStyle name="Normal 4 8 2 5 5" xfId="6013"/>
    <cellStyle name="Normal 4 8 2 5 5 2" xfId="13697"/>
    <cellStyle name="Normal 4 8 2 5 6" xfId="8577"/>
    <cellStyle name="Normal 4 8 2 5_Orçamento Elétrico " xfId="1726"/>
    <cellStyle name="Normal 4 8 2 6" xfId="606"/>
    <cellStyle name="Normal 4 8 2 6 2" xfId="1334"/>
    <cellStyle name="Normal 4 8 2 6 2 2" xfId="2881"/>
    <cellStyle name="Normal 4 8 2 6 2 2 2" xfId="5476"/>
    <cellStyle name="Normal 4 8 2 6 2 2 2 2" xfId="13160"/>
    <cellStyle name="Normal 4 8 2 6 2 2 3" xfId="8001"/>
    <cellStyle name="Normal 4 8 2 6 2 2 3 2" xfId="15685"/>
    <cellStyle name="Normal 4 8 2 6 2 2 4" xfId="10565"/>
    <cellStyle name="Normal 4 8 2 6 2 3" xfId="4195"/>
    <cellStyle name="Normal 4 8 2 6 2 3 2" xfId="11879"/>
    <cellStyle name="Normal 4 8 2 6 2 4" xfId="6721"/>
    <cellStyle name="Normal 4 8 2 6 2 4 2" xfId="14405"/>
    <cellStyle name="Normal 4 8 2 6 2 5" xfId="9285"/>
    <cellStyle name="Normal 4 8 2 6 3" xfId="2241"/>
    <cellStyle name="Normal 4 8 2 6 3 2" xfId="4836"/>
    <cellStyle name="Normal 4 8 2 6 3 2 2" xfId="12520"/>
    <cellStyle name="Normal 4 8 2 6 3 3" xfId="7361"/>
    <cellStyle name="Normal 4 8 2 6 3 3 2" xfId="15045"/>
    <cellStyle name="Normal 4 8 2 6 3 4" xfId="9925"/>
    <cellStyle name="Normal 4 8 2 6 4" xfId="3555"/>
    <cellStyle name="Normal 4 8 2 6 4 2" xfId="11239"/>
    <cellStyle name="Normal 4 8 2 6 5" xfId="6081"/>
    <cellStyle name="Normal 4 8 2 6 5 2" xfId="13765"/>
    <cellStyle name="Normal 4 8 2 6 6" xfId="8645"/>
    <cellStyle name="Normal 4 8 2 6_Orçamento Elétrico " xfId="1727"/>
    <cellStyle name="Normal 4 8 2 7" xfId="682"/>
    <cellStyle name="Normal 4 8 2 7 2" xfId="1410"/>
    <cellStyle name="Normal 4 8 2 7 2 2" xfId="2957"/>
    <cellStyle name="Normal 4 8 2 7 2 2 2" xfId="5552"/>
    <cellStyle name="Normal 4 8 2 7 2 2 2 2" xfId="13236"/>
    <cellStyle name="Normal 4 8 2 7 2 2 3" xfId="8077"/>
    <cellStyle name="Normal 4 8 2 7 2 2 3 2" xfId="15761"/>
    <cellStyle name="Normal 4 8 2 7 2 2 4" xfId="10641"/>
    <cellStyle name="Normal 4 8 2 7 2 3" xfId="4271"/>
    <cellStyle name="Normal 4 8 2 7 2 3 2" xfId="11955"/>
    <cellStyle name="Normal 4 8 2 7 2 4" xfId="6797"/>
    <cellStyle name="Normal 4 8 2 7 2 4 2" xfId="14481"/>
    <cellStyle name="Normal 4 8 2 7 2 5" xfId="9361"/>
    <cellStyle name="Normal 4 8 2 7 3" xfId="2317"/>
    <cellStyle name="Normal 4 8 2 7 3 2" xfId="4912"/>
    <cellStyle name="Normal 4 8 2 7 3 2 2" xfId="12596"/>
    <cellStyle name="Normal 4 8 2 7 3 3" xfId="7437"/>
    <cellStyle name="Normal 4 8 2 7 3 3 2" xfId="15121"/>
    <cellStyle name="Normal 4 8 2 7 3 4" xfId="10001"/>
    <cellStyle name="Normal 4 8 2 7 4" xfId="3631"/>
    <cellStyle name="Normal 4 8 2 7 4 2" xfId="11315"/>
    <cellStyle name="Normal 4 8 2 7 5" xfId="6157"/>
    <cellStyle name="Normal 4 8 2 7 5 2" xfId="13841"/>
    <cellStyle name="Normal 4 8 2 7 6" xfId="8721"/>
    <cellStyle name="Normal 4 8 2 7_Orçamento Elétrico " xfId="1728"/>
    <cellStyle name="Normal 4 8 2 8" xfId="728"/>
    <cellStyle name="Normal 4 8 2 8 2" xfId="1456"/>
    <cellStyle name="Normal 4 8 2 8 2 2" xfId="3003"/>
    <cellStyle name="Normal 4 8 2 8 2 2 2" xfId="5598"/>
    <cellStyle name="Normal 4 8 2 8 2 2 2 2" xfId="13282"/>
    <cellStyle name="Normal 4 8 2 8 2 2 3" xfId="8123"/>
    <cellStyle name="Normal 4 8 2 8 2 2 3 2" xfId="15807"/>
    <cellStyle name="Normal 4 8 2 8 2 2 4" xfId="10687"/>
    <cellStyle name="Normal 4 8 2 8 2 3" xfId="4317"/>
    <cellStyle name="Normal 4 8 2 8 2 3 2" xfId="12001"/>
    <cellStyle name="Normal 4 8 2 8 2 4" xfId="6843"/>
    <cellStyle name="Normal 4 8 2 8 2 4 2" xfId="14527"/>
    <cellStyle name="Normal 4 8 2 8 2 5" xfId="9407"/>
    <cellStyle name="Normal 4 8 2 8 3" xfId="2363"/>
    <cellStyle name="Normal 4 8 2 8 3 2" xfId="4958"/>
    <cellStyle name="Normal 4 8 2 8 3 2 2" xfId="12642"/>
    <cellStyle name="Normal 4 8 2 8 3 3" xfId="7483"/>
    <cellStyle name="Normal 4 8 2 8 3 3 2" xfId="15167"/>
    <cellStyle name="Normal 4 8 2 8 3 4" xfId="10047"/>
    <cellStyle name="Normal 4 8 2 8 4" xfId="3677"/>
    <cellStyle name="Normal 4 8 2 8 4 2" xfId="11361"/>
    <cellStyle name="Normal 4 8 2 8 5" xfId="6203"/>
    <cellStyle name="Normal 4 8 2 8 5 2" xfId="13887"/>
    <cellStyle name="Normal 4 8 2 8 6" xfId="8767"/>
    <cellStyle name="Normal 4 8 2 8_Orçamento Elétrico " xfId="1729"/>
    <cellStyle name="Normal 4 8 2 9" xfId="894"/>
    <cellStyle name="Normal 4 8 2 9 2" xfId="2443"/>
    <cellStyle name="Normal 4 8 2 9 2 2" xfId="5038"/>
    <cellStyle name="Normal 4 8 2 9 2 2 2" xfId="12722"/>
    <cellStyle name="Normal 4 8 2 9 2 3" xfId="7563"/>
    <cellStyle name="Normal 4 8 2 9 2 3 2" xfId="15247"/>
    <cellStyle name="Normal 4 8 2 9 2 4" xfId="10127"/>
    <cellStyle name="Normal 4 8 2 9 3" xfId="3757"/>
    <cellStyle name="Normal 4 8 2 9 3 2" xfId="11441"/>
    <cellStyle name="Normal 4 8 2 9 4" xfId="6283"/>
    <cellStyle name="Normal 4 8 2 9 4 2" xfId="13967"/>
    <cellStyle name="Normal 4 8 2 9 5" xfId="8847"/>
    <cellStyle name="Normal 4 8 2_Orçamento Elétrico " xfId="1722"/>
    <cellStyle name="Normal 4 8 3" xfId="212"/>
    <cellStyle name="Normal 4 8 3 2" xfId="940"/>
    <cellStyle name="Normal 4 8 3 2 2" xfId="2488"/>
    <cellStyle name="Normal 4 8 3 2 2 2" xfId="5083"/>
    <cellStyle name="Normal 4 8 3 2 2 2 2" xfId="12767"/>
    <cellStyle name="Normal 4 8 3 2 2 3" xfId="7608"/>
    <cellStyle name="Normal 4 8 3 2 2 3 2" xfId="15292"/>
    <cellStyle name="Normal 4 8 3 2 2 4" xfId="10172"/>
    <cellStyle name="Normal 4 8 3 2 3" xfId="3802"/>
    <cellStyle name="Normal 4 8 3 2 3 2" xfId="11486"/>
    <cellStyle name="Normal 4 8 3 2 4" xfId="6328"/>
    <cellStyle name="Normal 4 8 3 2 4 2" xfId="14012"/>
    <cellStyle name="Normal 4 8 3 2 5" xfId="8892"/>
    <cellStyle name="Normal 4 8 3 3" xfId="1848"/>
    <cellStyle name="Normal 4 8 3 3 2" xfId="4443"/>
    <cellStyle name="Normal 4 8 3 3 2 2" xfId="12127"/>
    <cellStyle name="Normal 4 8 3 3 3" xfId="6968"/>
    <cellStyle name="Normal 4 8 3 3 3 2" xfId="14652"/>
    <cellStyle name="Normal 4 8 3 3 4" xfId="9532"/>
    <cellStyle name="Normal 4 8 3 4" xfId="3162"/>
    <cellStyle name="Normal 4 8 3 4 2" xfId="10846"/>
    <cellStyle name="Normal 4 8 3 5" xfId="5688"/>
    <cellStyle name="Normal 4 8 3 5 2" xfId="13372"/>
    <cellStyle name="Normal 4 8 3 6" xfId="8252"/>
    <cellStyle name="Normal 4 8 3_Orçamento Elétrico " xfId="1730"/>
    <cellStyle name="Normal 4 8 4" xfId="287"/>
    <cellStyle name="Normal 4 8 4 2" xfId="1015"/>
    <cellStyle name="Normal 4 8 4 2 2" xfId="2563"/>
    <cellStyle name="Normal 4 8 4 2 2 2" xfId="5158"/>
    <cellStyle name="Normal 4 8 4 2 2 2 2" xfId="12842"/>
    <cellStyle name="Normal 4 8 4 2 2 3" xfId="7683"/>
    <cellStyle name="Normal 4 8 4 2 2 3 2" xfId="15367"/>
    <cellStyle name="Normal 4 8 4 2 2 4" xfId="10247"/>
    <cellStyle name="Normal 4 8 4 2 3" xfId="3877"/>
    <cellStyle name="Normal 4 8 4 2 3 2" xfId="11561"/>
    <cellStyle name="Normal 4 8 4 2 4" xfId="6403"/>
    <cellStyle name="Normal 4 8 4 2 4 2" xfId="14087"/>
    <cellStyle name="Normal 4 8 4 2 5" xfId="8967"/>
    <cellStyle name="Normal 4 8 4 3" xfId="1923"/>
    <cellStyle name="Normal 4 8 4 3 2" xfId="4518"/>
    <cellStyle name="Normal 4 8 4 3 2 2" xfId="12202"/>
    <cellStyle name="Normal 4 8 4 3 3" xfId="7043"/>
    <cellStyle name="Normal 4 8 4 3 3 2" xfId="14727"/>
    <cellStyle name="Normal 4 8 4 3 4" xfId="9607"/>
    <cellStyle name="Normal 4 8 4 4" xfId="3237"/>
    <cellStyle name="Normal 4 8 4 4 2" xfId="10921"/>
    <cellStyle name="Normal 4 8 4 5" xfId="5763"/>
    <cellStyle name="Normal 4 8 4 5 2" xfId="13447"/>
    <cellStyle name="Normal 4 8 4 6" xfId="8327"/>
    <cellStyle name="Normal 4 8 4_Orçamento Elétrico " xfId="1731"/>
    <cellStyle name="Normal 4 8 5" xfId="368"/>
    <cellStyle name="Normal 4 8 5 2" xfId="1096"/>
    <cellStyle name="Normal 4 8 5 2 2" xfId="2643"/>
    <cellStyle name="Normal 4 8 5 2 2 2" xfId="5238"/>
    <cellStyle name="Normal 4 8 5 2 2 2 2" xfId="12922"/>
    <cellStyle name="Normal 4 8 5 2 2 3" xfId="7763"/>
    <cellStyle name="Normal 4 8 5 2 2 3 2" xfId="15447"/>
    <cellStyle name="Normal 4 8 5 2 2 4" xfId="10327"/>
    <cellStyle name="Normal 4 8 5 2 3" xfId="3957"/>
    <cellStyle name="Normal 4 8 5 2 3 2" xfId="11641"/>
    <cellStyle name="Normal 4 8 5 2 4" xfId="6483"/>
    <cellStyle name="Normal 4 8 5 2 4 2" xfId="14167"/>
    <cellStyle name="Normal 4 8 5 2 5" xfId="9047"/>
    <cellStyle name="Normal 4 8 5 3" xfId="2003"/>
    <cellStyle name="Normal 4 8 5 3 2" xfId="4598"/>
    <cellStyle name="Normal 4 8 5 3 2 2" xfId="12282"/>
    <cellStyle name="Normal 4 8 5 3 3" xfId="7123"/>
    <cellStyle name="Normal 4 8 5 3 3 2" xfId="14807"/>
    <cellStyle name="Normal 4 8 5 3 4" xfId="9687"/>
    <cellStyle name="Normal 4 8 5 4" xfId="3317"/>
    <cellStyle name="Normal 4 8 5 4 2" xfId="11001"/>
    <cellStyle name="Normal 4 8 5 5" xfId="5843"/>
    <cellStyle name="Normal 4 8 5 5 2" xfId="13527"/>
    <cellStyle name="Normal 4 8 5 6" xfId="8407"/>
    <cellStyle name="Normal 4 8 5_Orçamento Elétrico " xfId="1732"/>
    <cellStyle name="Normal 4 8 6" xfId="477"/>
    <cellStyle name="Normal 4 8 6 2" xfId="1205"/>
    <cellStyle name="Normal 4 8 6 2 2" xfId="2752"/>
    <cellStyle name="Normal 4 8 6 2 2 2" xfId="5347"/>
    <cellStyle name="Normal 4 8 6 2 2 2 2" xfId="13031"/>
    <cellStyle name="Normal 4 8 6 2 2 3" xfId="7872"/>
    <cellStyle name="Normal 4 8 6 2 2 3 2" xfId="15556"/>
    <cellStyle name="Normal 4 8 6 2 2 4" xfId="10436"/>
    <cellStyle name="Normal 4 8 6 2 3" xfId="4066"/>
    <cellStyle name="Normal 4 8 6 2 3 2" xfId="11750"/>
    <cellStyle name="Normal 4 8 6 2 4" xfId="6592"/>
    <cellStyle name="Normal 4 8 6 2 4 2" xfId="14276"/>
    <cellStyle name="Normal 4 8 6 2 5" xfId="9156"/>
    <cellStyle name="Normal 4 8 6 3" xfId="2112"/>
    <cellStyle name="Normal 4 8 6 3 2" xfId="4707"/>
    <cellStyle name="Normal 4 8 6 3 2 2" xfId="12391"/>
    <cellStyle name="Normal 4 8 6 3 3" xfId="7232"/>
    <cellStyle name="Normal 4 8 6 3 3 2" xfId="14916"/>
    <cellStyle name="Normal 4 8 6 3 4" xfId="9796"/>
    <cellStyle name="Normal 4 8 6 4" xfId="3426"/>
    <cellStyle name="Normal 4 8 6 4 2" xfId="11110"/>
    <cellStyle name="Normal 4 8 6 5" xfId="5952"/>
    <cellStyle name="Normal 4 8 6 5 2" xfId="13636"/>
    <cellStyle name="Normal 4 8 6 6" xfId="8516"/>
    <cellStyle name="Normal 4 8 6_Orçamento Elétrico " xfId="1733"/>
    <cellStyle name="Normal 4 8 7" xfId="503"/>
    <cellStyle name="Normal 4 8 7 2" xfId="1231"/>
    <cellStyle name="Normal 4 8 7 2 2" xfId="2778"/>
    <cellStyle name="Normal 4 8 7 2 2 2" xfId="5373"/>
    <cellStyle name="Normal 4 8 7 2 2 2 2" xfId="13057"/>
    <cellStyle name="Normal 4 8 7 2 2 3" xfId="7898"/>
    <cellStyle name="Normal 4 8 7 2 2 3 2" xfId="15582"/>
    <cellStyle name="Normal 4 8 7 2 2 4" xfId="10462"/>
    <cellStyle name="Normal 4 8 7 2 3" xfId="4092"/>
    <cellStyle name="Normal 4 8 7 2 3 2" xfId="11776"/>
    <cellStyle name="Normal 4 8 7 2 4" xfId="6618"/>
    <cellStyle name="Normal 4 8 7 2 4 2" xfId="14302"/>
    <cellStyle name="Normal 4 8 7 2 5" xfId="9182"/>
    <cellStyle name="Normal 4 8 7 3" xfId="2138"/>
    <cellStyle name="Normal 4 8 7 3 2" xfId="4733"/>
    <cellStyle name="Normal 4 8 7 3 2 2" xfId="12417"/>
    <cellStyle name="Normal 4 8 7 3 3" xfId="7258"/>
    <cellStyle name="Normal 4 8 7 3 3 2" xfId="14942"/>
    <cellStyle name="Normal 4 8 7 3 4" xfId="9822"/>
    <cellStyle name="Normal 4 8 7 4" xfId="3452"/>
    <cellStyle name="Normal 4 8 7 4 2" xfId="11136"/>
    <cellStyle name="Normal 4 8 7 5" xfId="5978"/>
    <cellStyle name="Normal 4 8 7 5 2" xfId="13662"/>
    <cellStyle name="Normal 4 8 7 6" xfId="8542"/>
    <cellStyle name="Normal 4 8 7_Orçamento Elétrico " xfId="1734"/>
    <cellStyle name="Normal 4 8 8" xfId="466"/>
    <cellStyle name="Normal 4 8 8 2" xfId="1194"/>
    <cellStyle name="Normal 4 8 8 2 2" xfId="2741"/>
    <cellStyle name="Normal 4 8 8 2 2 2" xfId="5336"/>
    <cellStyle name="Normal 4 8 8 2 2 2 2" xfId="13020"/>
    <cellStyle name="Normal 4 8 8 2 2 3" xfId="7861"/>
    <cellStyle name="Normal 4 8 8 2 2 3 2" xfId="15545"/>
    <cellStyle name="Normal 4 8 8 2 2 4" xfId="10425"/>
    <cellStyle name="Normal 4 8 8 2 3" xfId="4055"/>
    <cellStyle name="Normal 4 8 8 2 3 2" xfId="11739"/>
    <cellStyle name="Normal 4 8 8 2 4" xfId="6581"/>
    <cellStyle name="Normal 4 8 8 2 4 2" xfId="14265"/>
    <cellStyle name="Normal 4 8 8 2 5" xfId="9145"/>
    <cellStyle name="Normal 4 8 8 3" xfId="2101"/>
    <cellStyle name="Normal 4 8 8 3 2" xfId="4696"/>
    <cellStyle name="Normal 4 8 8 3 2 2" xfId="12380"/>
    <cellStyle name="Normal 4 8 8 3 3" xfId="7221"/>
    <cellStyle name="Normal 4 8 8 3 3 2" xfId="14905"/>
    <cellStyle name="Normal 4 8 8 3 4" xfId="9785"/>
    <cellStyle name="Normal 4 8 8 4" xfId="3415"/>
    <cellStyle name="Normal 4 8 8 4 2" xfId="11099"/>
    <cellStyle name="Normal 4 8 8 5" xfId="5941"/>
    <cellStyle name="Normal 4 8 8 5 2" xfId="13625"/>
    <cellStyle name="Normal 4 8 8 6" xfId="8505"/>
    <cellStyle name="Normal 4 8 8_Orçamento Elétrico " xfId="1735"/>
    <cellStyle name="Normal 4 8 9" xfId="518"/>
    <cellStyle name="Normal 4 8 9 2" xfId="1246"/>
    <cellStyle name="Normal 4 8 9 2 2" xfId="2793"/>
    <cellStyle name="Normal 4 8 9 2 2 2" xfId="5388"/>
    <cellStyle name="Normal 4 8 9 2 2 2 2" xfId="13072"/>
    <cellStyle name="Normal 4 8 9 2 2 3" xfId="7913"/>
    <cellStyle name="Normal 4 8 9 2 2 3 2" xfId="15597"/>
    <cellStyle name="Normal 4 8 9 2 2 4" xfId="10477"/>
    <cellStyle name="Normal 4 8 9 2 3" xfId="4107"/>
    <cellStyle name="Normal 4 8 9 2 3 2" xfId="11791"/>
    <cellStyle name="Normal 4 8 9 2 4" xfId="6633"/>
    <cellStyle name="Normal 4 8 9 2 4 2" xfId="14317"/>
    <cellStyle name="Normal 4 8 9 2 5" xfId="9197"/>
    <cellStyle name="Normal 4 8 9 3" xfId="2153"/>
    <cellStyle name="Normal 4 8 9 3 2" xfId="4748"/>
    <cellStyle name="Normal 4 8 9 3 2 2" xfId="12432"/>
    <cellStyle name="Normal 4 8 9 3 3" xfId="7273"/>
    <cellStyle name="Normal 4 8 9 3 3 2" xfId="14957"/>
    <cellStyle name="Normal 4 8 9 3 4" xfId="9837"/>
    <cellStyle name="Normal 4 8 9 4" xfId="3467"/>
    <cellStyle name="Normal 4 8 9 4 2" xfId="11151"/>
    <cellStyle name="Normal 4 8 9 5" xfId="5993"/>
    <cellStyle name="Normal 4 8 9 5 2" xfId="13677"/>
    <cellStyle name="Normal 4 8 9 6" xfId="8557"/>
    <cellStyle name="Normal 4 8 9_Orçamento Elétrico " xfId="1736"/>
    <cellStyle name="Normal 4 8_Orçamento Elétrico " xfId="1721"/>
    <cellStyle name="Normal 4 9" xfId="151"/>
    <cellStyle name="Normal 4 9 10" xfId="1788"/>
    <cellStyle name="Normal 4 9 10 2" xfId="4383"/>
    <cellStyle name="Normal 4 9 10 2 2" xfId="12067"/>
    <cellStyle name="Normal 4 9 10 3" xfId="6908"/>
    <cellStyle name="Normal 4 9 10 3 2" xfId="14592"/>
    <cellStyle name="Normal 4 9 10 4" xfId="9472"/>
    <cellStyle name="Normal 4 9 11" xfId="3102"/>
    <cellStyle name="Normal 4 9 11 2" xfId="10786"/>
    <cellStyle name="Normal 4 9 12" xfId="5628"/>
    <cellStyle name="Normal 4 9 12 2" xfId="13312"/>
    <cellStyle name="Normal 4 9 13" xfId="8192"/>
    <cellStyle name="Normal 4 9 2" xfId="240"/>
    <cellStyle name="Normal 4 9 2 2" xfId="968"/>
    <cellStyle name="Normal 4 9 2 2 2" xfId="2516"/>
    <cellStyle name="Normal 4 9 2 2 2 2" xfId="5111"/>
    <cellStyle name="Normal 4 9 2 2 2 2 2" xfId="12795"/>
    <cellStyle name="Normal 4 9 2 2 2 3" xfId="7636"/>
    <cellStyle name="Normal 4 9 2 2 2 3 2" xfId="15320"/>
    <cellStyle name="Normal 4 9 2 2 2 4" xfId="10200"/>
    <cellStyle name="Normal 4 9 2 2 3" xfId="3830"/>
    <cellStyle name="Normal 4 9 2 2 3 2" xfId="11514"/>
    <cellStyle name="Normal 4 9 2 2 4" xfId="6356"/>
    <cellStyle name="Normal 4 9 2 2 4 2" xfId="14040"/>
    <cellStyle name="Normal 4 9 2 2 5" xfId="8920"/>
    <cellStyle name="Normal 4 9 2 3" xfId="1876"/>
    <cellStyle name="Normal 4 9 2 3 2" xfId="4471"/>
    <cellStyle name="Normal 4 9 2 3 2 2" xfId="12155"/>
    <cellStyle name="Normal 4 9 2 3 3" xfId="6996"/>
    <cellStyle name="Normal 4 9 2 3 3 2" xfId="14680"/>
    <cellStyle name="Normal 4 9 2 3 4" xfId="9560"/>
    <cellStyle name="Normal 4 9 2 4" xfId="3190"/>
    <cellStyle name="Normal 4 9 2 4 2" xfId="10874"/>
    <cellStyle name="Normal 4 9 2 5" xfId="5716"/>
    <cellStyle name="Normal 4 9 2 5 2" xfId="13400"/>
    <cellStyle name="Normal 4 9 2 6" xfId="8280"/>
    <cellStyle name="Normal 4 9 2_Orçamento Elétrico " xfId="1738"/>
    <cellStyle name="Normal 4 9 3" xfId="312"/>
    <cellStyle name="Normal 4 9 3 2" xfId="1040"/>
    <cellStyle name="Normal 4 9 3 2 2" xfId="2588"/>
    <cellStyle name="Normal 4 9 3 2 2 2" xfId="5183"/>
    <cellStyle name="Normal 4 9 3 2 2 2 2" xfId="12867"/>
    <cellStyle name="Normal 4 9 3 2 2 3" xfId="7708"/>
    <cellStyle name="Normal 4 9 3 2 2 3 2" xfId="15392"/>
    <cellStyle name="Normal 4 9 3 2 2 4" xfId="10272"/>
    <cellStyle name="Normal 4 9 3 2 3" xfId="3902"/>
    <cellStyle name="Normal 4 9 3 2 3 2" xfId="11586"/>
    <cellStyle name="Normal 4 9 3 2 4" xfId="6428"/>
    <cellStyle name="Normal 4 9 3 2 4 2" xfId="14112"/>
    <cellStyle name="Normal 4 9 3 2 5" xfId="8992"/>
    <cellStyle name="Normal 4 9 3 3" xfId="1948"/>
    <cellStyle name="Normal 4 9 3 3 2" xfId="4543"/>
    <cellStyle name="Normal 4 9 3 3 2 2" xfId="12227"/>
    <cellStyle name="Normal 4 9 3 3 3" xfId="7068"/>
    <cellStyle name="Normal 4 9 3 3 3 2" xfId="14752"/>
    <cellStyle name="Normal 4 9 3 3 4" xfId="9632"/>
    <cellStyle name="Normal 4 9 3 4" xfId="3262"/>
    <cellStyle name="Normal 4 9 3 4 2" xfId="10946"/>
    <cellStyle name="Normal 4 9 3 5" xfId="5788"/>
    <cellStyle name="Normal 4 9 3 5 2" xfId="13472"/>
    <cellStyle name="Normal 4 9 3 6" xfId="8352"/>
    <cellStyle name="Normal 4 9 3_Orçamento Elétrico " xfId="1739"/>
    <cellStyle name="Normal 4 9 4" xfId="393"/>
    <cellStyle name="Normal 4 9 4 2" xfId="1121"/>
    <cellStyle name="Normal 4 9 4 2 2" xfId="2668"/>
    <cellStyle name="Normal 4 9 4 2 2 2" xfId="5263"/>
    <cellStyle name="Normal 4 9 4 2 2 2 2" xfId="12947"/>
    <cellStyle name="Normal 4 9 4 2 2 3" xfId="7788"/>
    <cellStyle name="Normal 4 9 4 2 2 3 2" xfId="15472"/>
    <cellStyle name="Normal 4 9 4 2 2 4" xfId="10352"/>
    <cellStyle name="Normal 4 9 4 2 3" xfId="3982"/>
    <cellStyle name="Normal 4 9 4 2 3 2" xfId="11666"/>
    <cellStyle name="Normal 4 9 4 2 4" xfId="6508"/>
    <cellStyle name="Normal 4 9 4 2 4 2" xfId="14192"/>
    <cellStyle name="Normal 4 9 4 2 5" xfId="9072"/>
    <cellStyle name="Normal 4 9 4 3" xfId="2028"/>
    <cellStyle name="Normal 4 9 4 3 2" xfId="4623"/>
    <cellStyle name="Normal 4 9 4 3 2 2" xfId="12307"/>
    <cellStyle name="Normal 4 9 4 3 3" xfId="7148"/>
    <cellStyle name="Normal 4 9 4 3 3 2" xfId="14832"/>
    <cellStyle name="Normal 4 9 4 3 4" xfId="9712"/>
    <cellStyle name="Normal 4 9 4 4" xfId="3342"/>
    <cellStyle name="Normal 4 9 4 4 2" xfId="11026"/>
    <cellStyle name="Normal 4 9 4 5" xfId="5868"/>
    <cellStyle name="Normal 4 9 4 5 2" xfId="13552"/>
    <cellStyle name="Normal 4 9 4 6" xfId="8432"/>
    <cellStyle name="Normal 4 9 4_Orçamento Elétrico " xfId="1740"/>
    <cellStyle name="Normal 4 9 5" xfId="523"/>
    <cellStyle name="Normal 4 9 5 2" xfId="1251"/>
    <cellStyle name="Normal 4 9 5 2 2" xfId="2798"/>
    <cellStyle name="Normal 4 9 5 2 2 2" xfId="5393"/>
    <cellStyle name="Normal 4 9 5 2 2 2 2" xfId="13077"/>
    <cellStyle name="Normal 4 9 5 2 2 3" xfId="7918"/>
    <cellStyle name="Normal 4 9 5 2 2 3 2" xfId="15602"/>
    <cellStyle name="Normal 4 9 5 2 2 4" xfId="10482"/>
    <cellStyle name="Normal 4 9 5 2 3" xfId="4112"/>
    <cellStyle name="Normal 4 9 5 2 3 2" xfId="11796"/>
    <cellStyle name="Normal 4 9 5 2 4" xfId="6638"/>
    <cellStyle name="Normal 4 9 5 2 4 2" xfId="14322"/>
    <cellStyle name="Normal 4 9 5 2 5" xfId="9202"/>
    <cellStyle name="Normal 4 9 5 3" xfId="2158"/>
    <cellStyle name="Normal 4 9 5 3 2" xfId="4753"/>
    <cellStyle name="Normal 4 9 5 3 2 2" xfId="12437"/>
    <cellStyle name="Normal 4 9 5 3 3" xfId="7278"/>
    <cellStyle name="Normal 4 9 5 3 3 2" xfId="14962"/>
    <cellStyle name="Normal 4 9 5 3 4" xfId="9842"/>
    <cellStyle name="Normal 4 9 5 4" xfId="3472"/>
    <cellStyle name="Normal 4 9 5 4 2" xfId="11156"/>
    <cellStyle name="Normal 4 9 5 5" xfId="5998"/>
    <cellStyle name="Normal 4 9 5 5 2" xfId="13682"/>
    <cellStyle name="Normal 4 9 5 6" xfId="8562"/>
    <cellStyle name="Normal 4 9 5_Orçamento Elétrico " xfId="1741"/>
    <cellStyle name="Normal 4 9 6" xfId="591"/>
    <cellStyle name="Normal 4 9 6 2" xfId="1319"/>
    <cellStyle name="Normal 4 9 6 2 2" xfId="2866"/>
    <cellStyle name="Normal 4 9 6 2 2 2" xfId="5461"/>
    <cellStyle name="Normal 4 9 6 2 2 2 2" xfId="13145"/>
    <cellStyle name="Normal 4 9 6 2 2 3" xfId="7986"/>
    <cellStyle name="Normal 4 9 6 2 2 3 2" xfId="15670"/>
    <cellStyle name="Normal 4 9 6 2 2 4" xfId="10550"/>
    <cellStyle name="Normal 4 9 6 2 3" xfId="4180"/>
    <cellStyle name="Normal 4 9 6 2 3 2" xfId="11864"/>
    <cellStyle name="Normal 4 9 6 2 4" xfId="6706"/>
    <cellStyle name="Normal 4 9 6 2 4 2" xfId="14390"/>
    <cellStyle name="Normal 4 9 6 2 5" xfId="9270"/>
    <cellStyle name="Normal 4 9 6 3" xfId="2226"/>
    <cellStyle name="Normal 4 9 6 3 2" xfId="4821"/>
    <cellStyle name="Normal 4 9 6 3 2 2" xfId="12505"/>
    <cellStyle name="Normal 4 9 6 3 3" xfId="7346"/>
    <cellStyle name="Normal 4 9 6 3 3 2" xfId="15030"/>
    <cellStyle name="Normal 4 9 6 3 4" xfId="9910"/>
    <cellStyle name="Normal 4 9 6 4" xfId="3540"/>
    <cellStyle name="Normal 4 9 6 4 2" xfId="11224"/>
    <cellStyle name="Normal 4 9 6 5" xfId="6066"/>
    <cellStyle name="Normal 4 9 6 5 2" xfId="13750"/>
    <cellStyle name="Normal 4 9 6 6" xfId="8630"/>
    <cellStyle name="Normal 4 9 6_Orçamento Elétrico " xfId="1742"/>
    <cellStyle name="Normal 4 9 7" xfId="667"/>
    <cellStyle name="Normal 4 9 7 2" xfId="1395"/>
    <cellStyle name="Normal 4 9 7 2 2" xfId="2942"/>
    <cellStyle name="Normal 4 9 7 2 2 2" xfId="5537"/>
    <cellStyle name="Normal 4 9 7 2 2 2 2" xfId="13221"/>
    <cellStyle name="Normal 4 9 7 2 2 3" xfId="8062"/>
    <cellStyle name="Normal 4 9 7 2 2 3 2" xfId="15746"/>
    <cellStyle name="Normal 4 9 7 2 2 4" xfId="10626"/>
    <cellStyle name="Normal 4 9 7 2 3" xfId="4256"/>
    <cellStyle name="Normal 4 9 7 2 3 2" xfId="11940"/>
    <cellStyle name="Normal 4 9 7 2 4" xfId="6782"/>
    <cellStyle name="Normal 4 9 7 2 4 2" xfId="14466"/>
    <cellStyle name="Normal 4 9 7 2 5" xfId="9346"/>
    <cellStyle name="Normal 4 9 7 3" xfId="2302"/>
    <cellStyle name="Normal 4 9 7 3 2" xfId="4897"/>
    <cellStyle name="Normal 4 9 7 3 2 2" xfId="12581"/>
    <cellStyle name="Normal 4 9 7 3 3" xfId="7422"/>
    <cellStyle name="Normal 4 9 7 3 3 2" xfId="15106"/>
    <cellStyle name="Normal 4 9 7 3 4" xfId="9986"/>
    <cellStyle name="Normal 4 9 7 4" xfId="3616"/>
    <cellStyle name="Normal 4 9 7 4 2" xfId="11300"/>
    <cellStyle name="Normal 4 9 7 5" xfId="6142"/>
    <cellStyle name="Normal 4 9 7 5 2" xfId="13826"/>
    <cellStyle name="Normal 4 9 7 6" xfId="8706"/>
    <cellStyle name="Normal 4 9 7_Orçamento Elétrico " xfId="1743"/>
    <cellStyle name="Normal 4 9 8" xfId="713"/>
    <cellStyle name="Normal 4 9 8 2" xfId="1441"/>
    <cellStyle name="Normal 4 9 8 2 2" xfId="2988"/>
    <cellStyle name="Normal 4 9 8 2 2 2" xfId="5583"/>
    <cellStyle name="Normal 4 9 8 2 2 2 2" xfId="13267"/>
    <cellStyle name="Normal 4 9 8 2 2 3" xfId="8108"/>
    <cellStyle name="Normal 4 9 8 2 2 3 2" xfId="15792"/>
    <cellStyle name="Normal 4 9 8 2 2 4" xfId="10672"/>
    <cellStyle name="Normal 4 9 8 2 3" xfId="4302"/>
    <cellStyle name="Normal 4 9 8 2 3 2" xfId="11986"/>
    <cellStyle name="Normal 4 9 8 2 4" xfId="6828"/>
    <cellStyle name="Normal 4 9 8 2 4 2" xfId="14512"/>
    <cellStyle name="Normal 4 9 8 2 5" xfId="9392"/>
    <cellStyle name="Normal 4 9 8 3" xfId="2348"/>
    <cellStyle name="Normal 4 9 8 3 2" xfId="4943"/>
    <cellStyle name="Normal 4 9 8 3 2 2" xfId="12627"/>
    <cellStyle name="Normal 4 9 8 3 3" xfId="7468"/>
    <cellStyle name="Normal 4 9 8 3 3 2" xfId="15152"/>
    <cellStyle name="Normal 4 9 8 3 4" xfId="10032"/>
    <cellStyle name="Normal 4 9 8 4" xfId="3662"/>
    <cellStyle name="Normal 4 9 8 4 2" xfId="11346"/>
    <cellStyle name="Normal 4 9 8 5" xfId="6188"/>
    <cellStyle name="Normal 4 9 8 5 2" xfId="13872"/>
    <cellStyle name="Normal 4 9 8 6" xfId="8752"/>
    <cellStyle name="Normal 4 9 8_Orçamento Elétrico " xfId="1744"/>
    <cellStyle name="Normal 4 9 9" xfId="879"/>
    <cellStyle name="Normal 4 9 9 2" xfId="2428"/>
    <cellStyle name="Normal 4 9 9 2 2" xfId="5023"/>
    <cellStyle name="Normal 4 9 9 2 2 2" xfId="12707"/>
    <cellStyle name="Normal 4 9 9 2 3" xfId="7548"/>
    <cellStyle name="Normal 4 9 9 2 3 2" xfId="15232"/>
    <cellStyle name="Normal 4 9 9 2 4" xfId="10112"/>
    <cellStyle name="Normal 4 9 9 3" xfId="3742"/>
    <cellStyle name="Normal 4 9 9 3 2" xfId="11426"/>
    <cellStyle name="Normal 4 9 9 4" xfId="6268"/>
    <cellStyle name="Normal 4 9 9 4 2" xfId="13952"/>
    <cellStyle name="Normal 4 9 9 5" xfId="8832"/>
    <cellStyle name="Normal 4 9_Orçamento Elétrico " xfId="1737"/>
    <cellStyle name="Normal 4_Orçamento Elétrico " xfId="837"/>
    <cellStyle name="Normal 5" xfId="13"/>
    <cellStyle name="Normal 6" xfId="6"/>
    <cellStyle name="Normal 7" xfId="14"/>
    <cellStyle name="Normal 8" xfId="15"/>
    <cellStyle name="Normal 9" xfId="16"/>
    <cellStyle name="Normal_TJCC-PE-RM" xfId="8151"/>
    <cellStyle name="Nota 2" xfId="7"/>
    <cellStyle name="Porcentagem" xfId="72" builtinId="5"/>
    <cellStyle name="Porcentagem 2" xfId="8"/>
    <cellStyle name="Porcentagem 2 10" xfId="147"/>
    <cellStyle name="Porcentagem 2 2" xfId="36"/>
    <cellStyle name="Porcentagem 2 3" xfId="43"/>
    <cellStyle name="Porcentagem 2 4" xfId="49"/>
    <cellStyle name="Porcentagem 2 5" xfId="55"/>
    <cellStyle name="Porcentagem 2 6" xfId="113"/>
    <cellStyle name="Porcentagem 2 7" xfId="125"/>
    <cellStyle name="Porcentagem 2 8" xfId="131"/>
    <cellStyle name="Porcentagem 2 9" xfId="139"/>
    <cellStyle name="Porcentagem 2_COMPOSIÇÕES" xfId="15832"/>
    <cellStyle name="Porcentagem 3" xfId="10"/>
    <cellStyle name="Porcentagem 3 10" xfId="192"/>
    <cellStyle name="Porcentagem 3 10 2" xfId="920"/>
    <cellStyle name="Porcentagem 3 10 2 2" xfId="2469"/>
    <cellStyle name="Porcentagem 3 10 2 2 2" xfId="5064"/>
    <cellStyle name="Porcentagem 3 10 2 2 2 2" xfId="12748"/>
    <cellStyle name="Porcentagem 3 10 2 2 3" xfId="7589"/>
    <cellStyle name="Porcentagem 3 10 2 2 3 2" xfId="15273"/>
    <cellStyle name="Porcentagem 3 10 2 2 4" xfId="10153"/>
    <cellStyle name="Porcentagem 3 10 2 3" xfId="3783"/>
    <cellStyle name="Porcentagem 3 10 2 3 2" xfId="11467"/>
    <cellStyle name="Porcentagem 3 10 2 4" xfId="6309"/>
    <cellStyle name="Porcentagem 3 10 2 4 2" xfId="13993"/>
    <cellStyle name="Porcentagem 3 10 2 5" xfId="8873"/>
    <cellStyle name="Porcentagem 3 10 3" xfId="1829"/>
    <cellStyle name="Porcentagem 3 10 3 2" xfId="4424"/>
    <cellStyle name="Porcentagem 3 10 3 2 2" xfId="12108"/>
    <cellStyle name="Porcentagem 3 10 3 3" xfId="6949"/>
    <cellStyle name="Porcentagem 3 10 3 3 2" xfId="14633"/>
    <cellStyle name="Porcentagem 3 10 3 4" xfId="9513"/>
    <cellStyle name="Porcentagem 3 10 4" xfId="3143"/>
    <cellStyle name="Porcentagem 3 10 4 2" xfId="10827"/>
    <cellStyle name="Porcentagem 3 10 5" xfId="5669"/>
    <cellStyle name="Porcentagem 3 10 5 2" xfId="13353"/>
    <cellStyle name="Porcentagem 3 10 6" xfId="8233"/>
    <cellStyle name="Porcentagem 3 11" xfId="196"/>
    <cellStyle name="Porcentagem 3 11 2" xfId="924"/>
    <cellStyle name="Porcentagem 3 11 2 2" xfId="2472"/>
    <cellStyle name="Porcentagem 3 11 2 2 2" xfId="5067"/>
    <cellStyle name="Porcentagem 3 11 2 2 2 2" xfId="12751"/>
    <cellStyle name="Porcentagem 3 11 2 2 3" xfId="7592"/>
    <cellStyle name="Porcentagem 3 11 2 2 3 2" xfId="15276"/>
    <cellStyle name="Porcentagem 3 11 2 2 4" xfId="10156"/>
    <cellStyle name="Porcentagem 3 11 2 3" xfId="3786"/>
    <cellStyle name="Porcentagem 3 11 2 3 2" xfId="11470"/>
    <cellStyle name="Porcentagem 3 11 2 4" xfId="6312"/>
    <cellStyle name="Porcentagem 3 11 2 4 2" xfId="13996"/>
    <cellStyle name="Porcentagem 3 11 2 5" xfId="8876"/>
    <cellStyle name="Porcentagem 3 11 3" xfId="1832"/>
    <cellStyle name="Porcentagem 3 11 3 2" xfId="4427"/>
    <cellStyle name="Porcentagem 3 11 3 2 2" xfId="12111"/>
    <cellStyle name="Porcentagem 3 11 3 3" xfId="6952"/>
    <cellStyle name="Porcentagem 3 11 3 3 2" xfId="14636"/>
    <cellStyle name="Porcentagem 3 11 3 4" xfId="9516"/>
    <cellStyle name="Porcentagem 3 11 4" xfId="3146"/>
    <cellStyle name="Porcentagem 3 11 4 2" xfId="10830"/>
    <cellStyle name="Porcentagem 3 11 5" xfId="5672"/>
    <cellStyle name="Porcentagem 3 11 5 2" xfId="13356"/>
    <cellStyle name="Porcentagem 3 11 6" xfId="8236"/>
    <cellStyle name="Porcentagem 3 12" xfId="354"/>
    <cellStyle name="Porcentagem 3 12 2" xfId="1082"/>
    <cellStyle name="Porcentagem 3 12 2 2" xfId="2629"/>
    <cellStyle name="Porcentagem 3 12 2 2 2" xfId="5224"/>
    <cellStyle name="Porcentagem 3 12 2 2 2 2" xfId="12908"/>
    <cellStyle name="Porcentagem 3 12 2 2 3" xfId="7749"/>
    <cellStyle name="Porcentagem 3 12 2 2 3 2" xfId="15433"/>
    <cellStyle name="Porcentagem 3 12 2 2 4" xfId="10313"/>
    <cellStyle name="Porcentagem 3 12 2 3" xfId="3943"/>
    <cellStyle name="Porcentagem 3 12 2 3 2" xfId="11627"/>
    <cellStyle name="Porcentagem 3 12 2 4" xfId="6469"/>
    <cellStyle name="Porcentagem 3 12 2 4 2" xfId="14153"/>
    <cellStyle name="Porcentagem 3 12 2 5" xfId="9033"/>
    <cellStyle name="Porcentagem 3 12 3" xfId="1989"/>
    <cellStyle name="Porcentagem 3 12 3 2" xfId="4584"/>
    <cellStyle name="Porcentagem 3 12 3 2 2" xfId="12268"/>
    <cellStyle name="Porcentagem 3 12 3 3" xfId="7109"/>
    <cellStyle name="Porcentagem 3 12 3 3 2" xfId="14793"/>
    <cellStyle name="Porcentagem 3 12 3 4" xfId="9673"/>
    <cellStyle name="Porcentagem 3 12 4" xfId="3303"/>
    <cellStyle name="Porcentagem 3 12 4 2" xfId="10987"/>
    <cellStyle name="Porcentagem 3 12 5" xfId="5829"/>
    <cellStyle name="Porcentagem 3 12 5 2" xfId="13513"/>
    <cellStyle name="Porcentagem 3 12 6" xfId="8393"/>
    <cellStyle name="Porcentagem 3 13" xfId="438"/>
    <cellStyle name="Porcentagem 3 13 2" xfId="1166"/>
    <cellStyle name="Porcentagem 3 13 2 2" xfId="2713"/>
    <cellStyle name="Porcentagem 3 13 2 2 2" xfId="5308"/>
    <cellStyle name="Porcentagem 3 13 2 2 2 2" xfId="12992"/>
    <cellStyle name="Porcentagem 3 13 2 2 3" xfId="7833"/>
    <cellStyle name="Porcentagem 3 13 2 2 3 2" xfId="15517"/>
    <cellStyle name="Porcentagem 3 13 2 2 4" xfId="10397"/>
    <cellStyle name="Porcentagem 3 13 2 3" xfId="4027"/>
    <cellStyle name="Porcentagem 3 13 2 3 2" xfId="11711"/>
    <cellStyle name="Porcentagem 3 13 2 4" xfId="6553"/>
    <cellStyle name="Porcentagem 3 13 2 4 2" xfId="14237"/>
    <cellStyle name="Porcentagem 3 13 2 5" xfId="9117"/>
    <cellStyle name="Porcentagem 3 13 3" xfId="2073"/>
    <cellStyle name="Porcentagem 3 13 3 2" xfId="4668"/>
    <cellStyle name="Porcentagem 3 13 3 2 2" xfId="12352"/>
    <cellStyle name="Porcentagem 3 13 3 3" xfId="7193"/>
    <cellStyle name="Porcentagem 3 13 3 3 2" xfId="14877"/>
    <cellStyle name="Porcentagem 3 13 3 4" xfId="9757"/>
    <cellStyle name="Porcentagem 3 13 4" xfId="3387"/>
    <cellStyle name="Porcentagem 3 13 4 2" xfId="11071"/>
    <cellStyle name="Porcentagem 3 13 5" xfId="5913"/>
    <cellStyle name="Porcentagem 3 13 5 2" xfId="13597"/>
    <cellStyle name="Porcentagem 3 13 6" xfId="8477"/>
    <cellStyle name="Porcentagem 3 14" xfId="521"/>
    <cellStyle name="Porcentagem 3 14 2" xfId="1249"/>
    <cellStyle name="Porcentagem 3 14 2 2" xfId="2796"/>
    <cellStyle name="Porcentagem 3 14 2 2 2" xfId="5391"/>
    <cellStyle name="Porcentagem 3 14 2 2 2 2" xfId="13075"/>
    <cellStyle name="Porcentagem 3 14 2 2 3" xfId="7916"/>
    <cellStyle name="Porcentagem 3 14 2 2 3 2" xfId="15600"/>
    <cellStyle name="Porcentagem 3 14 2 2 4" xfId="10480"/>
    <cellStyle name="Porcentagem 3 14 2 3" xfId="4110"/>
    <cellStyle name="Porcentagem 3 14 2 3 2" xfId="11794"/>
    <cellStyle name="Porcentagem 3 14 2 4" xfId="6636"/>
    <cellStyle name="Porcentagem 3 14 2 4 2" xfId="14320"/>
    <cellStyle name="Porcentagem 3 14 2 5" xfId="9200"/>
    <cellStyle name="Porcentagem 3 14 3" xfId="2156"/>
    <cellStyle name="Porcentagem 3 14 3 2" xfId="4751"/>
    <cellStyle name="Porcentagem 3 14 3 2 2" xfId="12435"/>
    <cellStyle name="Porcentagem 3 14 3 3" xfId="7276"/>
    <cellStyle name="Porcentagem 3 14 3 3 2" xfId="14960"/>
    <cellStyle name="Porcentagem 3 14 3 4" xfId="9840"/>
    <cellStyle name="Porcentagem 3 14 4" xfId="3470"/>
    <cellStyle name="Porcentagem 3 14 4 2" xfId="11154"/>
    <cellStyle name="Porcentagem 3 14 5" xfId="5996"/>
    <cellStyle name="Porcentagem 3 14 5 2" xfId="13680"/>
    <cellStyle name="Porcentagem 3 14 6" xfId="8560"/>
    <cellStyle name="Porcentagem 3 15" xfId="439"/>
    <cellStyle name="Porcentagem 3 15 2" xfId="1167"/>
    <cellStyle name="Porcentagem 3 15 2 2" xfId="2714"/>
    <cellStyle name="Porcentagem 3 15 2 2 2" xfId="5309"/>
    <cellStyle name="Porcentagem 3 15 2 2 2 2" xfId="12993"/>
    <cellStyle name="Porcentagem 3 15 2 2 3" xfId="7834"/>
    <cellStyle name="Porcentagem 3 15 2 2 3 2" xfId="15518"/>
    <cellStyle name="Porcentagem 3 15 2 2 4" xfId="10398"/>
    <cellStyle name="Porcentagem 3 15 2 3" xfId="4028"/>
    <cellStyle name="Porcentagem 3 15 2 3 2" xfId="11712"/>
    <cellStyle name="Porcentagem 3 15 2 4" xfId="6554"/>
    <cellStyle name="Porcentagem 3 15 2 4 2" xfId="14238"/>
    <cellStyle name="Porcentagem 3 15 2 5" xfId="9118"/>
    <cellStyle name="Porcentagem 3 15 3" xfId="2074"/>
    <cellStyle name="Porcentagem 3 15 3 2" xfId="4669"/>
    <cellStyle name="Porcentagem 3 15 3 2 2" xfId="12353"/>
    <cellStyle name="Porcentagem 3 15 3 3" xfId="7194"/>
    <cellStyle name="Porcentagem 3 15 3 3 2" xfId="14878"/>
    <cellStyle name="Porcentagem 3 15 3 4" xfId="9758"/>
    <cellStyle name="Porcentagem 3 15 4" xfId="3388"/>
    <cellStyle name="Porcentagem 3 15 4 2" xfId="11072"/>
    <cellStyle name="Porcentagem 3 15 5" xfId="5914"/>
    <cellStyle name="Porcentagem 3 15 5 2" xfId="13598"/>
    <cellStyle name="Porcentagem 3 15 6" xfId="8478"/>
    <cellStyle name="Porcentagem 3 16" xfId="652"/>
    <cellStyle name="Porcentagem 3 16 2" xfId="1380"/>
    <cellStyle name="Porcentagem 3 16 2 2" xfId="2927"/>
    <cellStyle name="Porcentagem 3 16 2 2 2" xfId="5522"/>
    <cellStyle name="Porcentagem 3 16 2 2 2 2" xfId="13206"/>
    <cellStyle name="Porcentagem 3 16 2 2 3" xfId="8047"/>
    <cellStyle name="Porcentagem 3 16 2 2 3 2" xfId="15731"/>
    <cellStyle name="Porcentagem 3 16 2 2 4" xfId="10611"/>
    <cellStyle name="Porcentagem 3 16 2 3" xfId="4241"/>
    <cellStyle name="Porcentagem 3 16 2 3 2" xfId="11925"/>
    <cellStyle name="Porcentagem 3 16 2 4" xfId="6767"/>
    <cellStyle name="Porcentagem 3 16 2 4 2" xfId="14451"/>
    <cellStyle name="Porcentagem 3 16 2 5" xfId="9331"/>
    <cellStyle name="Porcentagem 3 16 3" xfId="2287"/>
    <cellStyle name="Porcentagem 3 16 3 2" xfId="4882"/>
    <cellStyle name="Porcentagem 3 16 3 2 2" xfId="12566"/>
    <cellStyle name="Porcentagem 3 16 3 3" xfId="7407"/>
    <cellStyle name="Porcentagem 3 16 3 3 2" xfId="15091"/>
    <cellStyle name="Porcentagem 3 16 3 4" xfId="9971"/>
    <cellStyle name="Porcentagem 3 16 4" xfId="3601"/>
    <cellStyle name="Porcentagem 3 16 4 2" xfId="11285"/>
    <cellStyle name="Porcentagem 3 16 5" xfId="6127"/>
    <cellStyle name="Porcentagem 3 16 5 2" xfId="13811"/>
    <cellStyle name="Porcentagem 3 16 6" xfId="8691"/>
    <cellStyle name="Porcentagem 3 17" xfId="760"/>
    <cellStyle name="Porcentagem 3 17 2" xfId="2389"/>
    <cellStyle name="Porcentagem 3 17 2 2" xfId="4984"/>
    <cellStyle name="Porcentagem 3 17 2 2 2" xfId="12668"/>
    <cellStyle name="Porcentagem 3 17 2 3" xfId="7509"/>
    <cellStyle name="Porcentagem 3 17 2 3 2" xfId="15193"/>
    <cellStyle name="Porcentagem 3 17 2 4" xfId="10073"/>
    <cellStyle name="Porcentagem 3 17 3" xfId="3703"/>
    <cellStyle name="Porcentagem 3 17 3 2" xfId="11387"/>
    <cellStyle name="Porcentagem 3 17 4" xfId="6229"/>
    <cellStyle name="Porcentagem 3 17 4 2" xfId="13913"/>
    <cellStyle name="Porcentagem 3 17 5" xfId="8793"/>
    <cellStyle name="Porcentagem 3 18" xfId="1749"/>
    <cellStyle name="Porcentagem 3 18 2" xfId="4344"/>
    <cellStyle name="Porcentagem 3 18 2 2" xfId="12028"/>
    <cellStyle name="Porcentagem 3 18 3" xfId="6869"/>
    <cellStyle name="Porcentagem 3 18 3 2" xfId="14553"/>
    <cellStyle name="Porcentagem 3 18 4" xfId="9433"/>
    <cellStyle name="Porcentagem 3 19" xfId="3033"/>
    <cellStyle name="Porcentagem 3 19 2" xfId="10717"/>
    <cellStyle name="Porcentagem 3 2" xfId="37"/>
    <cellStyle name="Porcentagem 3 2 10" xfId="454"/>
    <cellStyle name="Porcentagem 3 2 10 2" xfId="1182"/>
    <cellStyle name="Porcentagem 3 2 10 2 2" xfId="2729"/>
    <cellStyle name="Porcentagem 3 2 10 2 2 2" xfId="5324"/>
    <cellStyle name="Porcentagem 3 2 10 2 2 2 2" xfId="13008"/>
    <cellStyle name="Porcentagem 3 2 10 2 2 3" xfId="7849"/>
    <cellStyle name="Porcentagem 3 2 10 2 2 3 2" xfId="15533"/>
    <cellStyle name="Porcentagem 3 2 10 2 2 4" xfId="10413"/>
    <cellStyle name="Porcentagem 3 2 10 2 3" xfId="4043"/>
    <cellStyle name="Porcentagem 3 2 10 2 3 2" xfId="11727"/>
    <cellStyle name="Porcentagem 3 2 10 2 4" xfId="6569"/>
    <cellStyle name="Porcentagem 3 2 10 2 4 2" xfId="14253"/>
    <cellStyle name="Porcentagem 3 2 10 2 5" xfId="9133"/>
    <cellStyle name="Porcentagem 3 2 10 3" xfId="2089"/>
    <cellStyle name="Porcentagem 3 2 10 3 2" xfId="4684"/>
    <cellStyle name="Porcentagem 3 2 10 3 2 2" xfId="12368"/>
    <cellStyle name="Porcentagem 3 2 10 3 3" xfId="7209"/>
    <cellStyle name="Porcentagem 3 2 10 3 3 2" xfId="14893"/>
    <cellStyle name="Porcentagem 3 2 10 3 4" xfId="9773"/>
    <cellStyle name="Porcentagem 3 2 10 4" xfId="3403"/>
    <cellStyle name="Porcentagem 3 2 10 4 2" xfId="11087"/>
    <cellStyle name="Porcentagem 3 2 10 5" xfId="5929"/>
    <cellStyle name="Porcentagem 3 2 10 5 2" xfId="13613"/>
    <cellStyle name="Porcentagem 3 2 10 6" xfId="8493"/>
    <cellStyle name="Porcentagem 3 2 11" xfId="581"/>
    <cellStyle name="Porcentagem 3 2 11 2" xfId="1309"/>
    <cellStyle name="Porcentagem 3 2 11 2 2" xfId="2856"/>
    <cellStyle name="Porcentagem 3 2 11 2 2 2" xfId="5451"/>
    <cellStyle name="Porcentagem 3 2 11 2 2 2 2" xfId="13135"/>
    <cellStyle name="Porcentagem 3 2 11 2 2 3" xfId="7976"/>
    <cellStyle name="Porcentagem 3 2 11 2 2 3 2" xfId="15660"/>
    <cellStyle name="Porcentagem 3 2 11 2 2 4" xfId="10540"/>
    <cellStyle name="Porcentagem 3 2 11 2 3" xfId="4170"/>
    <cellStyle name="Porcentagem 3 2 11 2 3 2" xfId="11854"/>
    <cellStyle name="Porcentagem 3 2 11 2 4" xfId="6696"/>
    <cellStyle name="Porcentagem 3 2 11 2 4 2" xfId="14380"/>
    <cellStyle name="Porcentagem 3 2 11 2 5" xfId="9260"/>
    <cellStyle name="Porcentagem 3 2 11 3" xfId="2216"/>
    <cellStyle name="Porcentagem 3 2 11 3 2" xfId="4811"/>
    <cellStyle name="Porcentagem 3 2 11 3 2 2" xfId="12495"/>
    <cellStyle name="Porcentagem 3 2 11 3 3" xfId="7336"/>
    <cellStyle name="Porcentagem 3 2 11 3 3 2" xfId="15020"/>
    <cellStyle name="Porcentagem 3 2 11 3 4" xfId="9900"/>
    <cellStyle name="Porcentagem 3 2 11 4" xfId="3530"/>
    <cellStyle name="Porcentagem 3 2 11 4 2" xfId="11214"/>
    <cellStyle name="Porcentagem 3 2 11 5" xfId="6056"/>
    <cellStyle name="Porcentagem 3 2 11 5 2" xfId="13740"/>
    <cellStyle name="Porcentagem 3 2 11 6" xfId="8620"/>
    <cellStyle name="Porcentagem 3 2 12" xfId="792"/>
    <cellStyle name="Porcentagem 3 2 12 2" xfId="2393"/>
    <cellStyle name="Porcentagem 3 2 12 2 2" xfId="4988"/>
    <cellStyle name="Porcentagem 3 2 12 2 2 2" xfId="12672"/>
    <cellStyle name="Porcentagem 3 2 12 2 3" xfId="7513"/>
    <cellStyle name="Porcentagem 3 2 12 2 3 2" xfId="15197"/>
    <cellStyle name="Porcentagem 3 2 12 2 4" xfId="10077"/>
    <cellStyle name="Porcentagem 3 2 12 3" xfId="3707"/>
    <cellStyle name="Porcentagem 3 2 12 3 2" xfId="11391"/>
    <cellStyle name="Porcentagem 3 2 12 4" xfId="6233"/>
    <cellStyle name="Porcentagem 3 2 12 4 2" xfId="13917"/>
    <cellStyle name="Porcentagem 3 2 12 5" xfId="8797"/>
    <cellStyle name="Porcentagem 3 2 13" xfId="1753"/>
    <cellStyle name="Porcentagem 3 2 13 2" xfId="4348"/>
    <cellStyle name="Porcentagem 3 2 13 2 2" xfId="12032"/>
    <cellStyle name="Porcentagem 3 2 13 3" xfId="6873"/>
    <cellStyle name="Porcentagem 3 2 13 3 2" xfId="14557"/>
    <cellStyle name="Porcentagem 3 2 13 4" xfId="9437"/>
    <cellStyle name="Porcentagem 3 2 14" xfId="3052"/>
    <cellStyle name="Porcentagem 3 2 14 2" xfId="10736"/>
    <cellStyle name="Porcentagem 3 2 15" xfId="3037"/>
    <cellStyle name="Porcentagem 3 2 15 2" xfId="10721"/>
    <cellStyle name="Porcentagem 3 2 16" xfId="78"/>
    <cellStyle name="Porcentagem 3 2 17" xfId="8157"/>
    <cellStyle name="Porcentagem 3 2 2" xfId="60"/>
    <cellStyle name="Porcentagem 3 2 2 10" xfId="818"/>
    <cellStyle name="Porcentagem 3 2 2 10 2" xfId="2405"/>
    <cellStyle name="Porcentagem 3 2 2 10 2 2" xfId="5000"/>
    <cellStyle name="Porcentagem 3 2 2 10 2 2 2" xfId="12684"/>
    <cellStyle name="Porcentagem 3 2 2 10 2 3" xfId="7525"/>
    <cellStyle name="Porcentagem 3 2 2 10 2 3 2" xfId="15209"/>
    <cellStyle name="Porcentagem 3 2 2 10 2 4" xfId="10089"/>
    <cellStyle name="Porcentagem 3 2 2 10 3" xfId="3719"/>
    <cellStyle name="Porcentagem 3 2 2 10 3 2" xfId="11403"/>
    <cellStyle name="Porcentagem 3 2 2 10 4" xfId="6245"/>
    <cellStyle name="Porcentagem 3 2 2 10 4 2" xfId="13929"/>
    <cellStyle name="Porcentagem 3 2 2 10 5" xfId="8809"/>
    <cellStyle name="Porcentagem 3 2 2 11" xfId="1765"/>
    <cellStyle name="Porcentagem 3 2 2 11 2" xfId="4360"/>
    <cellStyle name="Porcentagem 3 2 2 11 2 2" xfId="12044"/>
    <cellStyle name="Porcentagem 3 2 2 11 3" xfId="6885"/>
    <cellStyle name="Porcentagem 3 2 2 11 3 2" xfId="14569"/>
    <cellStyle name="Porcentagem 3 2 2 11 4" xfId="9449"/>
    <cellStyle name="Porcentagem 3 2 2 12" xfId="3069"/>
    <cellStyle name="Porcentagem 3 2 2 12 2" xfId="10753"/>
    <cellStyle name="Porcentagem 3 2 2 13" xfId="3044"/>
    <cellStyle name="Porcentagem 3 2 2 13 2" xfId="10728"/>
    <cellStyle name="Porcentagem 3 2 2 14" xfId="90"/>
    <cellStyle name="Porcentagem 3 2 2 15" xfId="8169"/>
    <cellStyle name="Porcentagem 3 2 2 2" xfId="168"/>
    <cellStyle name="Porcentagem 3 2 2 2 10" xfId="1805"/>
    <cellStyle name="Porcentagem 3 2 2 2 10 2" xfId="4400"/>
    <cellStyle name="Porcentagem 3 2 2 2 10 2 2" xfId="12084"/>
    <cellStyle name="Porcentagem 3 2 2 2 10 3" xfId="6925"/>
    <cellStyle name="Porcentagem 3 2 2 2 10 3 2" xfId="14609"/>
    <cellStyle name="Porcentagem 3 2 2 2 10 4" xfId="9489"/>
    <cellStyle name="Porcentagem 3 2 2 2 11" xfId="3119"/>
    <cellStyle name="Porcentagem 3 2 2 2 11 2" xfId="10803"/>
    <cellStyle name="Porcentagem 3 2 2 2 12" xfId="5645"/>
    <cellStyle name="Porcentagem 3 2 2 2 12 2" xfId="13329"/>
    <cellStyle name="Porcentagem 3 2 2 2 13" xfId="8209"/>
    <cellStyle name="Porcentagem 3 2 2 2 2" xfId="257"/>
    <cellStyle name="Porcentagem 3 2 2 2 2 2" xfId="985"/>
    <cellStyle name="Porcentagem 3 2 2 2 2 2 2" xfId="2533"/>
    <cellStyle name="Porcentagem 3 2 2 2 2 2 2 2" xfId="5128"/>
    <cellStyle name="Porcentagem 3 2 2 2 2 2 2 2 2" xfId="12812"/>
    <cellStyle name="Porcentagem 3 2 2 2 2 2 2 3" xfId="7653"/>
    <cellStyle name="Porcentagem 3 2 2 2 2 2 2 3 2" xfId="15337"/>
    <cellStyle name="Porcentagem 3 2 2 2 2 2 2 4" xfId="10217"/>
    <cellStyle name="Porcentagem 3 2 2 2 2 2 3" xfId="3847"/>
    <cellStyle name="Porcentagem 3 2 2 2 2 2 3 2" xfId="11531"/>
    <cellStyle name="Porcentagem 3 2 2 2 2 2 4" xfId="6373"/>
    <cellStyle name="Porcentagem 3 2 2 2 2 2 4 2" xfId="14057"/>
    <cellStyle name="Porcentagem 3 2 2 2 2 2 5" xfId="8937"/>
    <cellStyle name="Porcentagem 3 2 2 2 2 3" xfId="1893"/>
    <cellStyle name="Porcentagem 3 2 2 2 2 3 2" xfId="4488"/>
    <cellStyle name="Porcentagem 3 2 2 2 2 3 2 2" xfId="12172"/>
    <cellStyle name="Porcentagem 3 2 2 2 2 3 3" xfId="7013"/>
    <cellStyle name="Porcentagem 3 2 2 2 2 3 3 2" xfId="14697"/>
    <cellStyle name="Porcentagem 3 2 2 2 2 3 4" xfId="9577"/>
    <cellStyle name="Porcentagem 3 2 2 2 2 4" xfId="3207"/>
    <cellStyle name="Porcentagem 3 2 2 2 2 4 2" xfId="10891"/>
    <cellStyle name="Porcentagem 3 2 2 2 2 5" xfId="5733"/>
    <cellStyle name="Porcentagem 3 2 2 2 2 5 2" xfId="13417"/>
    <cellStyle name="Porcentagem 3 2 2 2 2 6" xfId="8297"/>
    <cellStyle name="Porcentagem 3 2 2 2 3" xfId="329"/>
    <cellStyle name="Porcentagem 3 2 2 2 3 2" xfId="1057"/>
    <cellStyle name="Porcentagem 3 2 2 2 3 2 2" xfId="2605"/>
    <cellStyle name="Porcentagem 3 2 2 2 3 2 2 2" xfId="5200"/>
    <cellStyle name="Porcentagem 3 2 2 2 3 2 2 2 2" xfId="12884"/>
    <cellStyle name="Porcentagem 3 2 2 2 3 2 2 3" xfId="7725"/>
    <cellStyle name="Porcentagem 3 2 2 2 3 2 2 3 2" xfId="15409"/>
    <cellStyle name="Porcentagem 3 2 2 2 3 2 2 4" xfId="10289"/>
    <cellStyle name="Porcentagem 3 2 2 2 3 2 3" xfId="3919"/>
    <cellStyle name="Porcentagem 3 2 2 2 3 2 3 2" xfId="11603"/>
    <cellStyle name="Porcentagem 3 2 2 2 3 2 4" xfId="6445"/>
    <cellStyle name="Porcentagem 3 2 2 2 3 2 4 2" xfId="14129"/>
    <cellStyle name="Porcentagem 3 2 2 2 3 2 5" xfId="9009"/>
    <cellStyle name="Porcentagem 3 2 2 2 3 3" xfId="1965"/>
    <cellStyle name="Porcentagem 3 2 2 2 3 3 2" xfId="4560"/>
    <cellStyle name="Porcentagem 3 2 2 2 3 3 2 2" xfId="12244"/>
    <cellStyle name="Porcentagem 3 2 2 2 3 3 3" xfId="7085"/>
    <cellStyle name="Porcentagem 3 2 2 2 3 3 3 2" xfId="14769"/>
    <cellStyle name="Porcentagem 3 2 2 2 3 3 4" xfId="9649"/>
    <cellStyle name="Porcentagem 3 2 2 2 3 4" xfId="3279"/>
    <cellStyle name="Porcentagem 3 2 2 2 3 4 2" xfId="10963"/>
    <cellStyle name="Porcentagem 3 2 2 2 3 5" xfId="5805"/>
    <cellStyle name="Porcentagem 3 2 2 2 3 5 2" xfId="13489"/>
    <cellStyle name="Porcentagem 3 2 2 2 3 6" xfId="8369"/>
    <cellStyle name="Porcentagem 3 2 2 2 4" xfId="410"/>
    <cellStyle name="Porcentagem 3 2 2 2 4 2" xfId="1138"/>
    <cellStyle name="Porcentagem 3 2 2 2 4 2 2" xfId="2685"/>
    <cellStyle name="Porcentagem 3 2 2 2 4 2 2 2" xfId="5280"/>
    <cellStyle name="Porcentagem 3 2 2 2 4 2 2 2 2" xfId="12964"/>
    <cellStyle name="Porcentagem 3 2 2 2 4 2 2 3" xfId="7805"/>
    <cellStyle name="Porcentagem 3 2 2 2 4 2 2 3 2" xfId="15489"/>
    <cellStyle name="Porcentagem 3 2 2 2 4 2 2 4" xfId="10369"/>
    <cellStyle name="Porcentagem 3 2 2 2 4 2 3" xfId="3999"/>
    <cellStyle name="Porcentagem 3 2 2 2 4 2 3 2" xfId="11683"/>
    <cellStyle name="Porcentagem 3 2 2 2 4 2 4" xfId="6525"/>
    <cellStyle name="Porcentagem 3 2 2 2 4 2 4 2" xfId="14209"/>
    <cellStyle name="Porcentagem 3 2 2 2 4 2 5" xfId="9089"/>
    <cellStyle name="Porcentagem 3 2 2 2 4 3" xfId="2045"/>
    <cellStyle name="Porcentagem 3 2 2 2 4 3 2" xfId="4640"/>
    <cellStyle name="Porcentagem 3 2 2 2 4 3 2 2" xfId="12324"/>
    <cellStyle name="Porcentagem 3 2 2 2 4 3 3" xfId="7165"/>
    <cellStyle name="Porcentagem 3 2 2 2 4 3 3 2" xfId="14849"/>
    <cellStyle name="Porcentagem 3 2 2 2 4 3 4" xfId="9729"/>
    <cellStyle name="Porcentagem 3 2 2 2 4 4" xfId="3359"/>
    <cellStyle name="Porcentagem 3 2 2 2 4 4 2" xfId="11043"/>
    <cellStyle name="Porcentagem 3 2 2 2 4 5" xfId="5885"/>
    <cellStyle name="Porcentagem 3 2 2 2 4 5 2" xfId="13569"/>
    <cellStyle name="Porcentagem 3 2 2 2 4 6" xfId="8449"/>
    <cellStyle name="Porcentagem 3 2 2 2 5" xfId="540"/>
    <cellStyle name="Porcentagem 3 2 2 2 5 2" xfId="1268"/>
    <cellStyle name="Porcentagem 3 2 2 2 5 2 2" xfId="2815"/>
    <cellStyle name="Porcentagem 3 2 2 2 5 2 2 2" xfId="5410"/>
    <cellStyle name="Porcentagem 3 2 2 2 5 2 2 2 2" xfId="13094"/>
    <cellStyle name="Porcentagem 3 2 2 2 5 2 2 3" xfId="7935"/>
    <cellStyle name="Porcentagem 3 2 2 2 5 2 2 3 2" xfId="15619"/>
    <cellStyle name="Porcentagem 3 2 2 2 5 2 2 4" xfId="10499"/>
    <cellStyle name="Porcentagem 3 2 2 2 5 2 3" xfId="4129"/>
    <cellStyle name="Porcentagem 3 2 2 2 5 2 3 2" xfId="11813"/>
    <cellStyle name="Porcentagem 3 2 2 2 5 2 4" xfId="6655"/>
    <cellStyle name="Porcentagem 3 2 2 2 5 2 4 2" xfId="14339"/>
    <cellStyle name="Porcentagem 3 2 2 2 5 2 5" xfId="9219"/>
    <cellStyle name="Porcentagem 3 2 2 2 5 3" xfId="2175"/>
    <cellStyle name="Porcentagem 3 2 2 2 5 3 2" xfId="4770"/>
    <cellStyle name="Porcentagem 3 2 2 2 5 3 2 2" xfId="12454"/>
    <cellStyle name="Porcentagem 3 2 2 2 5 3 3" xfId="7295"/>
    <cellStyle name="Porcentagem 3 2 2 2 5 3 3 2" xfId="14979"/>
    <cellStyle name="Porcentagem 3 2 2 2 5 3 4" xfId="9859"/>
    <cellStyle name="Porcentagem 3 2 2 2 5 4" xfId="3489"/>
    <cellStyle name="Porcentagem 3 2 2 2 5 4 2" xfId="11173"/>
    <cellStyle name="Porcentagem 3 2 2 2 5 5" xfId="6015"/>
    <cellStyle name="Porcentagem 3 2 2 2 5 5 2" xfId="13699"/>
    <cellStyle name="Porcentagem 3 2 2 2 5 6" xfId="8579"/>
    <cellStyle name="Porcentagem 3 2 2 2 6" xfId="608"/>
    <cellStyle name="Porcentagem 3 2 2 2 6 2" xfId="1336"/>
    <cellStyle name="Porcentagem 3 2 2 2 6 2 2" xfId="2883"/>
    <cellStyle name="Porcentagem 3 2 2 2 6 2 2 2" xfId="5478"/>
    <cellStyle name="Porcentagem 3 2 2 2 6 2 2 2 2" xfId="13162"/>
    <cellStyle name="Porcentagem 3 2 2 2 6 2 2 3" xfId="8003"/>
    <cellStyle name="Porcentagem 3 2 2 2 6 2 2 3 2" xfId="15687"/>
    <cellStyle name="Porcentagem 3 2 2 2 6 2 2 4" xfId="10567"/>
    <cellStyle name="Porcentagem 3 2 2 2 6 2 3" xfId="4197"/>
    <cellStyle name="Porcentagem 3 2 2 2 6 2 3 2" xfId="11881"/>
    <cellStyle name="Porcentagem 3 2 2 2 6 2 4" xfId="6723"/>
    <cellStyle name="Porcentagem 3 2 2 2 6 2 4 2" xfId="14407"/>
    <cellStyle name="Porcentagem 3 2 2 2 6 2 5" xfId="9287"/>
    <cellStyle name="Porcentagem 3 2 2 2 6 3" xfId="2243"/>
    <cellStyle name="Porcentagem 3 2 2 2 6 3 2" xfId="4838"/>
    <cellStyle name="Porcentagem 3 2 2 2 6 3 2 2" xfId="12522"/>
    <cellStyle name="Porcentagem 3 2 2 2 6 3 3" xfId="7363"/>
    <cellStyle name="Porcentagem 3 2 2 2 6 3 3 2" xfId="15047"/>
    <cellStyle name="Porcentagem 3 2 2 2 6 3 4" xfId="9927"/>
    <cellStyle name="Porcentagem 3 2 2 2 6 4" xfId="3557"/>
    <cellStyle name="Porcentagem 3 2 2 2 6 4 2" xfId="11241"/>
    <cellStyle name="Porcentagem 3 2 2 2 6 5" xfId="6083"/>
    <cellStyle name="Porcentagem 3 2 2 2 6 5 2" xfId="13767"/>
    <cellStyle name="Porcentagem 3 2 2 2 6 6" xfId="8647"/>
    <cellStyle name="Porcentagem 3 2 2 2 7" xfId="684"/>
    <cellStyle name="Porcentagem 3 2 2 2 7 2" xfId="1412"/>
    <cellStyle name="Porcentagem 3 2 2 2 7 2 2" xfId="2959"/>
    <cellStyle name="Porcentagem 3 2 2 2 7 2 2 2" xfId="5554"/>
    <cellStyle name="Porcentagem 3 2 2 2 7 2 2 2 2" xfId="13238"/>
    <cellStyle name="Porcentagem 3 2 2 2 7 2 2 3" xfId="8079"/>
    <cellStyle name="Porcentagem 3 2 2 2 7 2 2 3 2" xfId="15763"/>
    <cellStyle name="Porcentagem 3 2 2 2 7 2 2 4" xfId="10643"/>
    <cellStyle name="Porcentagem 3 2 2 2 7 2 3" xfId="4273"/>
    <cellStyle name="Porcentagem 3 2 2 2 7 2 3 2" xfId="11957"/>
    <cellStyle name="Porcentagem 3 2 2 2 7 2 4" xfId="6799"/>
    <cellStyle name="Porcentagem 3 2 2 2 7 2 4 2" xfId="14483"/>
    <cellStyle name="Porcentagem 3 2 2 2 7 2 5" xfId="9363"/>
    <cellStyle name="Porcentagem 3 2 2 2 7 3" xfId="2319"/>
    <cellStyle name="Porcentagem 3 2 2 2 7 3 2" xfId="4914"/>
    <cellStyle name="Porcentagem 3 2 2 2 7 3 2 2" xfId="12598"/>
    <cellStyle name="Porcentagem 3 2 2 2 7 3 3" xfId="7439"/>
    <cellStyle name="Porcentagem 3 2 2 2 7 3 3 2" xfId="15123"/>
    <cellStyle name="Porcentagem 3 2 2 2 7 3 4" xfId="10003"/>
    <cellStyle name="Porcentagem 3 2 2 2 7 4" xfId="3633"/>
    <cellStyle name="Porcentagem 3 2 2 2 7 4 2" xfId="11317"/>
    <cellStyle name="Porcentagem 3 2 2 2 7 5" xfId="6159"/>
    <cellStyle name="Porcentagem 3 2 2 2 7 5 2" xfId="13843"/>
    <cellStyle name="Porcentagem 3 2 2 2 7 6" xfId="8723"/>
    <cellStyle name="Porcentagem 3 2 2 2 8" xfId="730"/>
    <cellStyle name="Porcentagem 3 2 2 2 8 2" xfId="1458"/>
    <cellStyle name="Porcentagem 3 2 2 2 8 2 2" xfId="3005"/>
    <cellStyle name="Porcentagem 3 2 2 2 8 2 2 2" xfId="5600"/>
    <cellStyle name="Porcentagem 3 2 2 2 8 2 2 2 2" xfId="13284"/>
    <cellStyle name="Porcentagem 3 2 2 2 8 2 2 3" xfId="8125"/>
    <cellStyle name="Porcentagem 3 2 2 2 8 2 2 3 2" xfId="15809"/>
    <cellStyle name="Porcentagem 3 2 2 2 8 2 2 4" xfId="10689"/>
    <cellStyle name="Porcentagem 3 2 2 2 8 2 3" xfId="4319"/>
    <cellStyle name="Porcentagem 3 2 2 2 8 2 3 2" xfId="12003"/>
    <cellStyle name="Porcentagem 3 2 2 2 8 2 4" xfId="6845"/>
    <cellStyle name="Porcentagem 3 2 2 2 8 2 4 2" xfId="14529"/>
    <cellStyle name="Porcentagem 3 2 2 2 8 2 5" xfId="9409"/>
    <cellStyle name="Porcentagem 3 2 2 2 8 3" xfId="2365"/>
    <cellStyle name="Porcentagem 3 2 2 2 8 3 2" xfId="4960"/>
    <cellStyle name="Porcentagem 3 2 2 2 8 3 2 2" xfId="12644"/>
    <cellStyle name="Porcentagem 3 2 2 2 8 3 3" xfId="7485"/>
    <cellStyle name="Porcentagem 3 2 2 2 8 3 3 2" xfId="15169"/>
    <cellStyle name="Porcentagem 3 2 2 2 8 3 4" xfId="10049"/>
    <cellStyle name="Porcentagem 3 2 2 2 8 4" xfId="3679"/>
    <cellStyle name="Porcentagem 3 2 2 2 8 4 2" xfId="11363"/>
    <cellStyle name="Porcentagem 3 2 2 2 8 5" xfId="6205"/>
    <cellStyle name="Porcentagem 3 2 2 2 8 5 2" xfId="13889"/>
    <cellStyle name="Porcentagem 3 2 2 2 8 6" xfId="8769"/>
    <cellStyle name="Porcentagem 3 2 2 2 9" xfId="896"/>
    <cellStyle name="Porcentagem 3 2 2 2 9 2" xfId="2445"/>
    <cellStyle name="Porcentagem 3 2 2 2 9 2 2" xfId="5040"/>
    <cellStyle name="Porcentagem 3 2 2 2 9 2 2 2" xfId="12724"/>
    <cellStyle name="Porcentagem 3 2 2 2 9 2 3" xfId="7565"/>
    <cellStyle name="Porcentagem 3 2 2 2 9 2 3 2" xfId="15249"/>
    <cellStyle name="Porcentagem 3 2 2 2 9 2 4" xfId="10129"/>
    <cellStyle name="Porcentagem 3 2 2 2 9 3" xfId="3759"/>
    <cellStyle name="Porcentagem 3 2 2 2 9 3 2" xfId="11443"/>
    <cellStyle name="Porcentagem 3 2 2 2 9 4" xfId="6285"/>
    <cellStyle name="Porcentagem 3 2 2 2 9 4 2" xfId="13969"/>
    <cellStyle name="Porcentagem 3 2 2 2 9 5" xfId="8849"/>
    <cellStyle name="Porcentagem 3 2 2 3" xfId="214"/>
    <cellStyle name="Porcentagem 3 2 2 3 2" xfId="942"/>
    <cellStyle name="Porcentagem 3 2 2 3 2 2" xfId="2490"/>
    <cellStyle name="Porcentagem 3 2 2 3 2 2 2" xfId="5085"/>
    <cellStyle name="Porcentagem 3 2 2 3 2 2 2 2" xfId="12769"/>
    <cellStyle name="Porcentagem 3 2 2 3 2 2 3" xfId="7610"/>
    <cellStyle name="Porcentagem 3 2 2 3 2 2 3 2" xfId="15294"/>
    <cellStyle name="Porcentagem 3 2 2 3 2 2 4" xfId="10174"/>
    <cellStyle name="Porcentagem 3 2 2 3 2 3" xfId="3804"/>
    <cellStyle name="Porcentagem 3 2 2 3 2 3 2" xfId="11488"/>
    <cellStyle name="Porcentagem 3 2 2 3 2 4" xfId="6330"/>
    <cellStyle name="Porcentagem 3 2 2 3 2 4 2" xfId="14014"/>
    <cellStyle name="Porcentagem 3 2 2 3 2 5" xfId="8894"/>
    <cellStyle name="Porcentagem 3 2 2 3 3" xfId="1850"/>
    <cellStyle name="Porcentagem 3 2 2 3 3 2" xfId="4445"/>
    <cellStyle name="Porcentagem 3 2 2 3 3 2 2" xfId="12129"/>
    <cellStyle name="Porcentagem 3 2 2 3 3 3" xfId="6970"/>
    <cellStyle name="Porcentagem 3 2 2 3 3 3 2" xfId="14654"/>
    <cellStyle name="Porcentagem 3 2 2 3 3 4" xfId="9534"/>
    <cellStyle name="Porcentagem 3 2 2 3 4" xfId="3164"/>
    <cellStyle name="Porcentagem 3 2 2 3 4 2" xfId="10848"/>
    <cellStyle name="Porcentagem 3 2 2 3 5" xfId="5690"/>
    <cellStyle name="Porcentagem 3 2 2 3 5 2" xfId="13374"/>
    <cellStyle name="Porcentagem 3 2 2 3 6" xfId="8254"/>
    <cellStyle name="Porcentagem 3 2 2 4" xfId="289"/>
    <cellStyle name="Porcentagem 3 2 2 4 2" xfId="1017"/>
    <cellStyle name="Porcentagem 3 2 2 4 2 2" xfId="2565"/>
    <cellStyle name="Porcentagem 3 2 2 4 2 2 2" xfId="5160"/>
    <cellStyle name="Porcentagem 3 2 2 4 2 2 2 2" xfId="12844"/>
    <cellStyle name="Porcentagem 3 2 2 4 2 2 3" xfId="7685"/>
    <cellStyle name="Porcentagem 3 2 2 4 2 2 3 2" xfId="15369"/>
    <cellStyle name="Porcentagem 3 2 2 4 2 2 4" xfId="10249"/>
    <cellStyle name="Porcentagem 3 2 2 4 2 3" xfId="3879"/>
    <cellStyle name="Porcentagem 3 2 2 4 2 3 2" xfId="11563"/>
    <cellStyle name="Porcentagem 3 2 2 4 2 4" xfId="6405"/>
    <cellStyle name="Porcentagem 3 2 2 4 2 4 2" xfId="14089"/>
    <cellStyle name="Porcentagem 3 2 2 4 2 5" xfId="8969"/>
    <cellStyle name="Porcentagem 3 2 2 4 3" xfId="1925"/>
    <cellStyle name="Porcentagem 3 2 2 4 3 2" xfId="4520"/>
    <cellStyle name="Porcentagem 3 2 2 4 3 2 2" xfId="12204"/>
    <cellStyle name="Porcentagem 3 2 2 4 3 3" xfId="7045"/>
    <cellStyle name="Porcentagem 3 2 2 4 3 3 2" xfId="14729"/>
    <cellStyle name="Porcentagem 3 2 2 4 3 4" xfId="9609"/>
    <cellStyle name="Porcentagem 3 2 2 4 4" xfId="3239"/>
    <cellStyle name="Porcentagem 3 2 2 4 4 2" xfId="10923"/>
    <cellStyle name="Porcentagem 3 2 2 4 5" xfId="5765"/>
    <cellStyle name="Porcentagem 3 2 2 4 5 2" xfId="13449"/>
    <cellStyle name="Porcentagem 3 2 2 4 6" xfId="8329"/>
    <cellStyle name="Porcentagem 3 2 2 5" xfId="370"/>
    <cellStyle name="Porcentagem 3 2 2 5 2" xfId="1098"/>
    <cellStyle name="Porcentagem 3 2 2 5 2 2" xfId="2645"/>
    <cellStyle name="Porcentagem 3 2 2 5 2 2 2" xfId="5240"/>
    <cellStyle name="Porcentagem 3 2 2 5 2 2 2 2" xfId="12924"/>
    <cellStyle name="Porcentagem 3 2 2 5 2 2 3" xfId="7765"/>
    <cellStyle name="Porcentagem 3 2 2 5 2 2 3 2" xfId="15449"/>
    <cellStyle name="Porcentagem 3 2 2 5 2 2 4" xfId="10329"/>
    <cellStyle name="Porcentagem 3 2 2 5 2 3" xfId="3959"/>
    <cellStyle name="Porcentagem 3 2 2 5 2 3 2" xfId="11643"/>
    <cellStyle name="Porcentagem 3 2 2 5 2 4" xfId="6485"/>
    <cellStyle name="Porcentagem 3 2 2 5 2 4 2" xfId="14169"/>
    <cellStyle name="Porcentagem 3 2 2 5 2 5" xfId="9049"/>
    <cellStyle name="Porcentagem 3 2 2 5 3" xfId="2005"/>
    <cellStyle name="Porcentagem 3 2 2 5 3 2" xfId="4600"/>
    <cellStyle name="Porcentagem 3 2 2 5 3 2 2" xfId="12284"/>
    <cellStyle name="Porcentagem 3 2 2 5 3 3" xfId="7125"/>
    <cellStyle name="Porcentagem 3 2 2 5 3 3 2" xfId="14809"/>
    <cellStyle name="Porcentagem 3 2 2 5 3 4" xfId="9689"/>
    <cellStyle name="Porcentagem 3 2 2 5 4" xfId="3319"/>
    <cellStyle name="Porcentagem 3 2 2 5 4 2" xfId="11003"/>
    <cellStyle name="Porcentagem 3 2 2 5 5" xfId="5845"/>
    <cellStyle name="Porcentagem 3 2 2 5 5 2" xfId="13529"/>
    <cellStyle name="Porcentagem 3 2 2 5 6" xfId="8409"/>
    <cellStyle name="Porcentagem 3 2 2 6" xfId="479"/>
    <cellStyle name="Porcentagem 3 2 2 6 2" xfId="1207"/>
    <cellStyle name="Porcentagem 3 2 2 6 2 2" xfId="2754"/>
    <cellStyle name="Porcentagem 3 2 2 6 2 2 2" xfId="5349"/>
    <cellStyle name="Porcentagem 3 2 2 6 2 2 2 2" xfId="13033"/>
    <cellStyle name="Porcentagem 3 2 2 6 2 2 3" xfId="7874"/>
    <cellStyle name="Porcentagem 3 2 2 6 2 2 3 2" xfId="15558"/>
    <cellStyle name="Porcentagem 3 2 2 6 2 2 4" xfId="10438"/>
    <cellStyle name="Porcentagem 3 2 2 6 2 3" xfId="4068"/>
    <cellStyle name="Porcentagem 3 2 2 6 2 3 2" xfId="11752"/>
    <cellStyle name="Porcentagem 3 2 2 6 2 4" xfId="6594"/>
    <cellStyle name="Porcentagem 3 2 2 6 2 4 2" xfId="14278"/>
    <cellStyle name="Porcentagem 3 2 2 6 2 5" xfId="9158"/>
    <cellStyle name="Porcentagem 3 2 2 6 3" xfId="2114"/>
    <cellStyle name="Porcentagem 3 2 2 6 3 2" xfId="4709"/>
    <cellStyle name="Porcentagem 3 2 2 6 3 2 2" xfId="12393"/>
    <cellStyle name="Porcentagem 3 2 2 6 3 3" xfId="7234"/>
    <cellStyle name="Porcentagem 3 2 2 6 3 3 2" xfId="14918"/>
    <cellStyle name="Porcentagem 3 2 2 6 3 4" xfId="9798"/>
    <cellStyle name="Porcentagem 3 2 2 6 4" xfId="3428"/>
    <cellStyle name="Porcentagem 3 2 2 6 4 2" xfId="11112"/>
    <cellStyle name="Porcentagem 3 2 2 6 5" xfId="5954"/>
    <cellStyle name="Porcentagem 3 2 2 6 5 2" xfId="13638"/>
    <cellStyle name="Porcentagem 3 2 2 6 6" xfId="8518"/>
    <cellStyle name="Porcentagem 3 2 2 7" xfId="469"/>
    <cellStyle name="Porcentagem 3 2 2 7 2" xfId="1197"/>
    <cellStyle name="Porcentagem 3 2 2 7 2 2" xfId="2744"/>
    <cellStyle name="Porcentagem 3 2 2 7 2 2 2" xfId="5339"/>
    <cellStyle name="Porcentagem 3 2 2 7 2 2 2 2" xfId="13023"/>
    <cellStyle name="Porcentagem 3 2 2 7 2 2 3" xfId="7864"/>
    <cellStyle name="Porcentagem 3 2 2 7 2 2 3 2" xfId="15548"/>
    <cellStyle name="Porcentagem 3 2 2 7 2 2 4" xfId="10428"/>
    <cellStyle name="Porcentagem 3 2 2 7 2 3" xfId="4058"/>
    <cellStyle name="Porcentagem 3 2 2 7 2 3 2" xfId="11742"/>
    <cellStyle name="Porcentagem 3 2 2 7 2 4" xfId="6584"/>
    <cellStyle name="Porcentagem 3 2 2 7 2 4 2" xfId="14268"/>
    <cellStyle name="Porcentagem 3 2 2 7 2 5" xfId="9148"/>
    <cellStyle name="Porcentagem 3 2 2 7 3" xfId="2104"/>
    <cellStyle name="Porcentagem 3 2 2 7 3 2" xfId="4699"/>
    <cellStyle name="Porcentagem 3 2 2 7 3 2 2" xfId="12383"/>
    <cellStyle name="Porcentagem 3 2 2 7 3 3" xfId="7224"/>
    <cellStyle name="Porcentagem 3 2 2 7 3 3 2" xfId="14908"/>
    <cellStyle name="Porcentagem 3 2 2 7 3 4" xfId="9788"/>
    <cellStyle name="Porcentagem 3 2 2 7 4" xfId="3418"/>
    <cellStyle name="Porcentagem 3 2 2 7 4 2" xfId="11102"/>
    <cellStyle name="Porcentagem 3 2 2 7 5" xfId="5944"/>
    <cellStyle name="Porcentagem 3 2 2 7 5 2" xfId="13628"/>
    <cellStyle name="Porcentagem 3 2 2 7 6" xfId="8508"/>
    <cellStyle name="Porcentagem 3 2 2 8" xfId="631"/>
    <cellStyle name="Porcentagem 3 2 2 8 2" xfId="1359"/>
    <cellStyle name="Porcentagem 3 2 2 8 2 2" xfId="2906"/>
    <cellStyle name="Porcentagem 3 2 2 8 2 2 2" xfId="5501"/>
    <cellStyle name="Porcentagem 3 2 2 8 2 2 2 2" xfId="13185"/>
    <cellStyle name="Porcentagem 3 2 2 8 2 2 3" xfId="8026"/>
    <cellStyle name="Porcentagem 3 2 2 8 2 2 3 2" xfId="15710"/>
    <cellStyle name="Porcentagem 3 2 2 8 2 2 4" xfId="10590"/>
    <cellStyle name="Porcentagem 3 2 2 8 2 3" xfId="4220"/>
    <cellStyle name="Porcentagem 3 2 2 8 2 3 2" xfId="11904"/>
    <cellStyle name="Porcentagem 3 2 2 8 2 4" xfId="6746"/>
    <cellStyle name="Porcentagem 3 2 2 8 2 4 2" xfId="14430"/>
    <cellStyle name="Porcentagem 3 2 2 8 2 5" xfId="9310"/>
    <cellStyle name="Porcentagem 3 2 2 8 3" xfId="2266"/>
    <cellStyle name="Porcentagem 3 2 2 8 3 2" xfId="4861"/>
    <cellStyle name="Porcentagem 3 2 2 8 3 2 2" xfId="12545"/>
    <cellStyle name="Porcentagem 3 2 2 8 3 3" xfId="7386"/>
    <cellStyle name="Porcentagem 3 2 2 8 3 3 2" xfId="15070"/>
    <cellStyle name="Porcentagem 3 2 2 8 3 4" xfId="9950"/>
    <cellStyle name="Porcentagem 3 2 2 8 4" xfId="3580"/>
    <cellStyle name="Porcentagem 3 2 2 8 4 2" xfId="11264"/>
    <cellStyle name="Porcentagem 3 2 2 8 5" xfId="6106"/>
    <cellStyle name="Porcentagem 3 2 2 8 5 2" xfId="13790"/>
    <cellStyle name="Porcentagem 3 2 2 8 6" xfId="8670"/>
    <cellStyle name="Porcentagem 3 2 2 9" xfId="513"/>
    <cellStyle name="Porcentagem 3 2 2 9 2" xfId="1241"/>
    <cellStyle name="Porcentagem 3 2 2 9 2 2" xfId="2788"/>
    <cellStyle name="Porcentagem 3 2 2 9 2 2 2" xfId="5383"/>
    <cellStyle name="Porcentagem 3 2 2 9 2 2 2 2" xfId="13067"/>
    <cellStyle name="Porcentagem 3 2 2 9 2 2 3" xfId="7908"/>
    <cellStyle name="Porcentagem 3 2 2 9 2 2 3 2" xfId="15592"/>
    <cellStyle name="Porcentagem 3 2 2 9 2 2 4" xfId="10472"/>
    <cellStyle name="Porcentagem 3 2 2 9 2 3" xfId="4102"/>
    <cellStyle name="Porcentagem 3 2 2 9 2 3 2" xfId="11786"/>
    <cellStyle name="Porcentagem 3 2 2 9 2 4" xfId="6628"/>
    <cellStyle name="Porcentagem 3 2 2 9 2 4 2" xfId="14312"/>
    <cellStyle name="Porcentagem 3 2 2 9 2 5" xfId="9192"/>
    <cellStyle name="Porcentagem 3 2 2 9 3" xfId="2148"/>
    <cellStyle name="Porcentagem 3 2 2 9 3 2" xfId="4743"/>
    <cellStyle name="Porcentagem 3 2 2 9 3 2 2" xfId="12427"/>
    <cellStyle name="Porcentagem 3 2 2 9 3 3" xfId="7268"/>
    <cellStyle name="Porcentagem 3 2 2 9 3 3 2" xfId="14952"/>
    <cellStyle name="Porcentagem 3 2 2 9 3 4" xfId="9832"/>
    <cellStyle name="Porcentagem 3 2 2 9 4" xfId="3462"/>
    <cellStyle name="Porcentagem 3 2 2 9 4 2" xfId="11146"/>
    <cellStyle name="Porcentagem 3 2 2 9 5" xfId="5988"/>
    <cellStyle name="Porcentagem 3 2 2 9 5 2" xfId="13672"/>
    <cellStyle name="Porcentagem 3 2 2 9 6" xfId="8552"/>
    <cellStyle name="Porcentagem 3 2 3" xfId="98"/>
    <cellStyle name="Porcentagem 3 2 3 10" xfId="826"/>
    <cellStyle name="Porcentagem 3 2 3 10 2" xfId="2413"/>
    <cellStyle name="Porcentagem 3 2 3 10 2 2" xfId="5008"/>
    <cellStyle name="Porcentagem 3 2 3 10 2 2 2" xfId="12692"/>
    <cellStyle name="Porcentagem 3 2 3 10 2 3" xfId="7533"/>
    <cellStyle name="Porcentagem 3 2 3 10 2 3 2" xfId="15217"/>
    <cellStyle name="Porcentagem 3 2 3 10 2 4" xfId="10097"/>
    <cellStyle name="Porcentagem 3 2 3 10 3" xfId="3727"/>
    <cellStyle name="Porcentagem 3 2 3 10 3 2" xfId="11411"/>
    <cellStyle name="Porcentagem 3 2 3 10 4" xfId="6253"/>
    <cellStyle name="Porcentagem 3 2 3 10 4 2" xfId="13937"/>
    <cellStyle name="Porcentagem 3 2 3 10 5" xfId="8817"/>
    <cellStyle name="Porcentagem 3 2 3 11" xfId="1773"/>
    <cellStyle name="Porcentagem 3 2 3 11 2" xfId="4368"/>
    <cellStyle name="Porcentagem 3 2 3 11 2 2" xfId="12052"/>
    <cellStyle name="Porcentagem 3 2 3 11 3" xfId="6893"/>
    <cellStyle name="Porcentagem 3 2 3 11 3 2" xfId="14577"/>
    <cellStyle name="Porcentagem 3 2 3 11 4" xfId="9457"/>
    <cellStyle name="Porcentagem 3 2 3 12" xfId="3077"/>
    <cellStyle name="Porcentagem 3 2 3 12 2" xfId="10761"/>
    <cellStyle name="Porcentagem 3 2 3 13" xfId="3028"/>
    <cellStyle name="Porcentagem 3 2 3 13 2" xfId="10712"/>
    <cellStyle name="Porcentagem 3 2 3 14" xfId="8177"/>
    <cellStyle name="Porcentagem 3 2 3 2" xfId="176"/>
    <cellStyle name="Porcentagem 3 2 3 2 10" xfId="1813"/>
    <cellStyle name="Porcentagem 3 2 3 2 10 2" xfId="4408"/>
    <cellStyle name="Porcentagem 3 2 3 2 10 2 2" xfId="12092"/>
    <cellStyle name="Porcentagem 3 2 3 2 10 3" xfId="6933"/>
    <cellStyle name="Porcentagem 3 2 3 2 10 3 2" xfId="14617"/>
    <cellStyle name="Porcentagem 3 2 3 2 10 4" xfId="9497"/>
    <cellStyle name="Porcentagem 3 2 3 2 11" xfId="3127"/>
    <cellStyle name="Porcentagem 3 2 3 2 11 2" xfId="10811"/>
    <cellStyle name="Porcentagem 3 2 3 2 12" xfId="5653"/>
    <cellStyle name="Porcentagem 3 2 3 2 12 2" xfId="13337"/>
    <cellStyle name="Porcentagem 3 2 3 2 13" xfId="8217"/>
    <cellStyle name="Porcentagem 3 2 3 2 2" xfId="265"/>
    <cellStyle name="Porcentagem 3 2 3 2 2 2" xfId="993"/>
    <cellStyle name="Porcentagem 3 2 3 2 2 2 2" xfId="2541"/>
    <cellStyle name="Porcentagem 3 2 3 2 2 2 2 2" xfId="5136"/>
    <cellStyle name="Porcentagem 3 2 3 2 2 2 2 2 2" xfId="12820"/>
    <cellStyle name="Porcentagem 3 2 3 2 2 2 2 3" xfId="7661"/>
    <cellStyle name="Porcentagem 3 2 3 2 2 2 2 3 2" xfId="15345"/>
    <cellStyle name="Porcentagem 3 2 3 2 2 2 2 4" xfId="10225"/>
    <cellStyle name="Porcentagem 3 2 3 2 2 2 3" xfId="3855"/>
    <cellStyle name="Porcentagem 3 2 3 2 2 2 3 2" xfId="11539"/>
    <cellStyle name="Porcentagem 3 2 3 2 2 2 4" xfId="6381"/>
    <cellStyle name="Porcentagem 3 2 3 2 2 2 4 2" xfId="14065"/>
    <cellStyle name="Porcentagem 3 2 3 2 2 2 5" xfId="8945"/>
    <cellStyle name="Porcentagem 3 2 3 2 2 3" xfId="1901"/>
    <cellStyle name="Porcentagem 3 2 3 2 2 3 2" xfId="4496"/>
    <cellStyle name="Porcentagem 3 2 3 2 2 3 2 2" xfId="12180"/>
    <cellStyle name="Porcentagem 3 2 3 2 2 3 3" xfId="7021"/>
    <cellStyle name="Porcentagem 3 2 3 2 2 3 3 2" xfId="14705"/>
    <cellStyle name="Porcentagem 3 2 3 2 2 3 4" xfId="9585"/>
    <cellStyle name="Porcentagem 3 2 3 2 2 4" xfId="3215"/>
    <cellStyle name="Porcentagem 3 2 3 2 2 4 2" xfId="10899"/>
    <cellStyle name="Porcentagem 3 2 3 2 2 5" xfId="5741"/>
    <cellStyle name="Porcentagem 3 2 3 2 2 5 2" xfId="13425"/>
    <cellStyle name="Porcentagem 3 2 3 2 2 6" xfId="8305"/>
    <cellStyle name="Porcentagem 3 2 3 2 3" xfId="337"/>
    <cellStyle name="Porcentagem 3 2 3 2 3 2" xfId="1065"/>
    <cellStyle name="Porcentagem 3 2 3 2 3 2 2" xfId="2613"/>
    <cellStyle name="Porcentagem 3 2 3 2 3 2 2 2" xfId="5208"/>
    <cellStyle name="Porcentagem 3 2 3 2 3 2 2 2 2" xfId="12892"/>
    <cellStyle name="Porcentagem 3 2 3 2 3 2 2 3" xfId="7733"/>
    <cellStyle name="Porcentagem 3 2 3 2 3 2 2 3 2" xfId="15417"/>
    <cellStyle name="Porcentagem 3 2 3 2 3 2 2 4" xfId="10297"/>
    <cellStyle name="Porcentagem 3 2 3 2 3 2 3" xfId="3927"/>
    <cellStyle name="Porcentagem 3 2 3 2 3 2 3 2" xfId="11611"/>
    <cellStyle name="Porcentagem 3 2 3 2 3 2 4" xfId="6453"/>
    <cellStyle name="Porcentagem 3 2 3 2 3 2 4 2" xfId="14137"/>
    <cellStyle name="Porcentagem 3 2 3 2 3 2 5" xfId="9017"/>
    <cellStyle name="Porcentagem 3 2 3 2 3 3" xfId="1973"/>
    <cellStyle name="Porcentagem 3 2 3 2 3 3 2" xfId="4568"/>
    <cellStyle name="Porcentagem 3 2 3 2 3 3 2 2" xfId="12252"/>
    <cellStyle name="Porcentagem 3 2 3 2 3 3 3" xfId="7093"/>
    <cellStyle name="Porcentagem 3 2 3 2 3 3 3 2" xfId="14777"/>
    <cellStyle name="Porcentagem 3 2 3 2 3 3 4" xfId="9657"/>
    <cellStyle name="Porcentagem 3 2 3 2 3 4" xfId="3287"/>
    <cellStyle name="Porcentagem 3 2 3 2 3 4 2" xfId="10971"/>
    <cellStyle name="Porcentagem 3 2 3 2 3 5" xfId="5813"/>
    <cellStyle name="Porcentagem 3 2 3 2 3 5 2" xfId="13497"/>
    <cellStyle name="Porcentagem 3 2 3 2 3 6" xfId="8377"/>
    <cellStyle name="Porcentagem 3 2 3 2 4" xfId="418"/>
    <cellStyle name="Porcentagem 3 2 3 2 4 2" xfId="1146"/>
    <cellStyle name="Porcentagem 3 2 3 2 4 2 2" xfId="2693"/>
    <cellStyle name="Porcentagem 3 2 3 2 4 2 2 2" xfId="5288"/>
    <cellStyle name="Porcentagem 3 2 3 2 4 2 2 2 2" xfId="12972"/>
    <cellStyle name="Porcentagem 3 2 3 2 4 2 2 3" xfId="7813"/>
    <cellStyle name="Porcentagem 3 2 3 2 4 2 2 3 2" xfId="15497"/>
    <cellStyle name="Porcentagem 3 2 3 2 4 2 2 4" xfId="10377"/>
    <cellStyle name="Porcentagem 3 2 3 2 4 2 3" xfId="4007"/>
    <cellStyle name="Porcentagem 3 2 3 2 4 2 3 2" xfId="11691"/>
    <cellStyle name="Porcentagem 3 2 3 2 4 2 4" xfId="6533"/>
    <cellStyle name="Porcentagem 3 2 3 2 4 2 4 2" xfId="14217"/>
    <cellStyle name="Porcentagem 3 2 3 2 4 2 5" xfId="9097"/>
    <cellStyle name="Porcentagem 3 2 3 2 4 3" xfId="2053"/>
    <cellStyle name="Porcentagem 3 2 3 2 4 3 2" xfId="4648"/>
    <cellStyle name="Porcentagem 3 2 3 2 4 3 2 2" xfId="12332"/>
    <cellStyle name="Porcentagem 3 2 3 2 4 3 3" xfId="7173"/>
    <cellStyle name="Porcentagem 3 2 3 2 4 3 3 2" xfId="14857"/>
    <cellStyle name="Porcentagem 3 2 3 2 4 3 4" xfId="9737"/>
    <cellStyle name="Porcentagem 3 2 3 2 4 4" xfId="3367"/>
    <cellStyle name="Porcentagem 3 2 3 2 4 4 2" xfId="11051"/>
    <cellStyle name="Porcentagem 3 2 3 2 4 5" xfId="5893"/>
    <cellStyle name="Porcentagem 3 2 3 2 4 5 2" xfId="13577"/>
    <cellStyle name="Porcentagem 3 2 3 2 4 6" xfId="8457"/>
    <cellStyle name="Porcentagem 3 2 3 2 5" xfId="548"/>
    <cellStyle name="Porcentagem 3 2 3 2 5 2" xfId="1276"/>
    <cellStyle name="Porcentagem 3 2 3 2 5 2 2" xfId="2823"/>
    <cellStyle name="Porcentagem 3 2 3 2 5 2 2 2" xfId="5418"/>
    <cellStyle name="Porcentagem 3 2 3 2 5 2 2 2 2" xfId="13102"/>
    <cellStyle name="Porcentagem 3 2 3 2 5 2 2 3" xfId="7943"/>
    <cellStyle name="Porcentagem 3 2 3 2 5 2 2 3 2" xfId="15627"/>
    <cellStyle name="Porcentagem 3 2 3 2 5 2 2 4" xfId="10507"/>
    <cellStyle name="Porcentagem 3 2 3 2 5 2 3" xfId="4137"/>
    <cellStyle name="Porcentagem 3 2 3 2 5 2 3 2" xfId="11821"/>
    <cellStyle name="Porcentagem 3 2 3 2 5 2 4" xfId="6663"/>
    <cellStyle name="Porcentagem 3 2 3 2 5 2 4 2" xfId="14347"/>
    <cellStyle name="Porcentagem 3 2 3 2 5 2 5" xfId="9227"/>
    <cellStyle name="Porcentagem 3 2 3 2 5 3" xfId="2183"/>
    <cellStyle name="Porcentagem 3 2 3 2 5 3 2" xfId="4778"/>
    <cellStyle name="Porcentagem 3 2 3 2 5 3 2 2" xfId="12462"/>
    <cellStyle name="Porcentagem 3 2 3 2 5 3 3" xfId="7303"/>
    <cellStyle name="Porcentagem 3 2 3 2 5 3 3 2" xfId="14987"/>
    <cellStyle name="Porcentagem 3 2 3 2 5 3 4" xfId="9867"/>
    <cellStyle name="Porcentagem 3 2 3 2 5 4" xfId="3497"/>
    <cellStyle name="Porcentagem 3 2 3 2 5 4 2" xfId="11181"/>
    <cellStyle name="Porcentagem 3 2 3 2 5 5" xfId="6023"/>
    <cellStyle name="Porcentagem 3 2 3 2 5 5 2" xfId="13707"/>
    <cellStyle name="Porcentagem 3 2 3 2 5 6" xfId="8587"/>
    <cellStyle name="Porcentagem 3 2 3 2 6" xfId="616"/>
    <cellStyle name="Porcentagem 3 2 3 2 6 2" xfId="1344"/>
    <cellStyle name="Porcentagem 3 2 3 2 6 2 2" xfId="2891"/>
    <cellStyle name="Porcentagem 3 2 3 2 6 2 2 2" xfId="5486"/>
    <cellStyle name="Porcentagem 3 2 3 2 6 2 2 2 2" xfId="13170"/>
    <cellStyle name="Porcentagem 3 2 3 2 6 2 2 3" xfId="8011"/>
    <cellStyle name="Porcentagem 3 2 3 2 6 2 2 3 2" xfId="15695"/>
    <cellStyle name="Porcentagem 3 2 3 2 6 2 2 4" xfId="10575"/>
    <cellStyle name="Porcentagem 3 2 3 2 6 2 3" xfId="4205"/>
    <cellStyle name="Porcentagem 3 2 3 2 6 2 3 2" xfId="11889"/>
    <cellStyle name="Porcentagem 3 2 3 2 6 2 4" xfId="6731"/>
    <cellStyle name="Porcentagem 3 2 3 2 6 2 4 2" xfId="14415"/>
    <cellStyle name="Porcentagem 3 2 3 2 6 2 5" xfId="9295"/>
    <cellStyle name="Porcentagem 3 2 3 2 6 3" xfId="2251"/>
    <cellStyle name="Porcentagem 3 2 3 2 6 3 2" xfId="4846"/>
    <cellStyle name="Porcentagem 3 2 3 2 6 3 2 2" xfId="12530"/>
    <cellStyle name="Porcentagem 3 2 3 2 6 3 3" xfId="7371"/>
    <cellStyle name="Porcentagem 3 2 3 2 6 3 3 2" xfId="15055"/>
    <cellStyle name="Porcentagem 3 2 3 2 6 3 4" xfId="9935"/>
    <cellStyle name="Porcentagem 3 2 3 2 6 4" xfId="3565"/>
    <cellStyle name="Porcentagem 3 2 3 2 6 4 2" xfId="11249"/>
    <cellStyle name="Porcentagem 3 2 3 2 6 5" xfId="6091"/>
    <cellStyle name="Porcentagem 3 2 3 2 6 5 2" xfId="13775"/>
    <cellStyle name="Porcentagem 3 2 3 2 6 6" xfId="8655"/>
    <cellStyle name="Porcentagem 3 2 3 2 7" xfId="692"/>
    <cellStyle name="Porcentagem 3 2 3 2 7 2" xfId="1420"/>
    <cellStyle name="Porcentagem 3 2 3 2 7 2 2" xfId="2967"/>
    <cellStyle name="Porcentagem 3 2 3 2 7 2 2 2" xfId="5562"/>
    <cellStyle name="Porcentagem 3 2 3 2 7 2 2 2 2" xfId="13246"/>
    <cellStyle name="Porcentagem 3 2 3 2 7 2 2 3" xfId="8087"/>
    <cellStyle name="Porcentagem 3 2 3 2 7 2 2 3 2" xfId="15771"/>
    <cellStyle name="Porcentagem 3 2 3 2 7 2 2 4" xfId="10651"/>
    <cellStyle name="Porcentagem 3 2 3 2 7 2 3" xfId="4281"/>
    <cellStyle name="Porcentagem 3 2 3 2 7 2 3 2" xfId="11965"/>
    <cellStyle name="Porcentagem 3 2 3 2 7 2 4" xfId="6807"/>
    <cellStyle name="Porcentagem 3 2 3 2 7 2 4 2" xfId="14491"/>
    <cellStyle name="Porcentagem 3 2 3 2 7 2 5" xfId="9371"/>
    <cellStyle name="Porcentagem 3 2 3 2 7 3" xfId="2327"/>
    <cellStyle name="Porcentagem 3 2 3 2 7 3 2" xfId="4922"/>
    <cellStyle name="Porcentagem 3 2 3 2 7 3 2 2" xfId="12606"/>
    <cellStyle name="Porcentagem 3 2 3 2 7 3 3" xfId="7447"/>
    <cellStyle name="Porcentagem 3 2 3 2 7 3 3 2" xfId="15131"/>
    <cellStyle name="Porcentagem 3 2 3 2 7 3 4" xfId="10011"/>
    <cellStyle name="Porcentagem 3 2 3 2 7 4" xfId="3641"/>
    <cellStyle name="Porcentagem 3 2 3 2 7 4 2" xfId="11325"/>
    <cellStyle name="Porcentagem 3 2 3 2 7 5" xfId="6167"/>
    <cellStyle name="Porcentagem 3 2 3 2 7 5 2" xfId="13851"/>
    <cellStyle name="Porcentagem 3 2 3 2 7 6" xfId="8731"/>
    <cellStyle name="Porcentagem 3 2 3 2 8" xfId="738"/>
    <cellStyle name="Porcentagem 3 2 3 2 8 2" xfId="1466"/>
    <cellStyle name="Porcentagem 3 2 3 2 8 2 2" xfId="3013"/>
    <cellStyle name="Porcentagem 3 2 3 2 8 2 2 2" xfId="5608"/>
    <cellStyle name="Porcentagem 3 2 3 2 8 2 2 2 2" xfId="13292"/>
    <cellStyle name="Porcentagem 3 2 3 2 8 2 2 3" xfId="8133"/>
    <cellStyle name="Porcentagem 3 2 3 2 8 2 2 3 2" xfId="15817"/>
    <cellStyle name="Porcentagem 3 2 3 2 8 2 2 4" xfId="10697"/>
    <cellStyle name="Porcentagem 3 2 3 2 8 2 3" xfId="4327"/>
    <cellStyle name="Porcentagem 3 2 3 2 8 2 3 2" xfId="12011"/>
    <cellStyle name="Porcentagem 3 2 3 2 8 2 4" xfId="6853"/>
    <cellStyle name="Porcentagem 3 2 3 2 8 2 4 2" xfId="14537"/>
    <cellStyle name="Porcentagem 3 2 3 2 8 2 5" xfId="9417"/>
    <cellStyle name="Porcentagem 3 2 3 2 8 3" xfId="2373"/>
    <cellStyle name="Porcentagem 3 2 3 2 8 3 2" xfId="4968"/>
    <cellStyle name="Porcentagem 3 2 3 2 8 3 2 2" xfId="12652"/>
    <cellStyle name="Porcentagem 3 2 3 2 8 3 3" xfId="7493"/>
    <cellStyle name="Porcentagem 3 2 3 2 8 3 3 2" xfId="15177"/>
    <cellStyle name="Porcentagem 3 2 3 2 8 3 4" xfId="10057"/>
    <cellStyle name="Porcentagem 3 2 3 2 8 4" xfId="3687"/>
    <cellStyle name="Porcentagem 3 2 3 2 8 4 2" xfId="11371"/>
    <cellStyle name="Porcentagem 3 2 3 2 8 5" xfId="6213"/>
    <cellStyle name="Porcentagem 3 2 3 2 8 5 2" xfId="13897"/>
    <cellStyle name="Porcentagem 3 2 3 2 8 6" xfId="8777"/>
    <cellStyle name="Porcentagem 3 2 3 2 9" xfId="904"/>
    <cellStyle name="Porcentagem 3 2 3 2 9 2" xfId="2453"/>
    <cellStyle name="Porcentagem 3 2 3 2 9 2 2" xfId="5048"/>
    <cellStyle name="Porcentagem 3 2 3 2 9 2 2 2" xfId="12732"/>
    <cellStyle name="Porcentagem 3 2 3 2 9 2 3" xfId="7573"/>
    <cellStyle name="Porcentagem 3 2 3 2 9 2 3 2" xfId="15257"/>
    <cellStyle name="Porcentagem 3 2 3 2 9 2 4" xfId="10137"/>
    <cellStyle name="Porcentagem 3 2 3 2 9 3" xfId="3767"/>
    <cellStyle name="Porcentagem 3 2 3 2 9 3 2" xfId="11451"/>
    <cellStyle name="Porcentagem 3 2 3 2 9 4" xfId="6293"/>
    <cellStyle name="Porcentagem 3 2 3 2 9 4 2" xfId="13977"/>
    <cellStyle name="Porcentagem 3 2 3 2 9 5" xfId="8857"/>
    <cellStyle name="Porcentagem 3 2 3 3" xfId="222"/>
    <cellStyle name="Porcentagem 3 2 3 3 2" xfId="950"/>
    <cellStyle name="Porcentagem 3 2 3 3 2 2" xfId="2498"/>
    <cellStyle name="Porcentagem 3 2 3 3 2 2 2" xfId="5093"/>
    <cellStyle name="Porcentagem 3 2 3 3 2 2 2 2" xfId="12777"/>
    <cellStyle name="Porcentagem 3 2 3 3 2 2 3" xfId="7618"/>
    <cellStyle name="Porcentagem 3 2 3 3 2 2 3 2" xfId="15302"/>
    <cellStyle name="Porcentagem 3 2 3 3 2 2 4" xfId="10182"/>
    <cellStyle name="Porcentagem 3 2 3 3 2 3" xfId="3812"/>
    <cellStyle name="Porcentagem 3 2 3 3 2 3 2" xfId="11496"/>
    <cellStyle name="Porcentagem 3 2 3 3 2 4" xfId="6338"/>
    <cellStyle name="Porcentagem 3 2 3 3 2 4 2" xfId="14022"/>
    <cellStyle name="Porcentagem 3 2 3 3 2 5" xfId="8902"/>
    <cellStyle name="Porcentagem 3 2 3 3 3" xfId="1858"/>
    <cellStyle name="Porcentagem 3 2 3 3 3 2" xfId="4453"/>
    <cellStyle name="Porcentagem 3 2 3 3 3 2 2" xfId="12137"/>
    <cellStyle name="Porcentagem 3 2 3 3 3 3" xfId="6978"/>
    <cellStyle name="Porcentagem 3 2 3 3 3 3 2" xfId="14662"/>
    <cellStyle name="Porcentagem 3 2 3 3 3 4" xfId="9542"/>
    <cellStyle name="Porcentagem 3 2 3 3 4" xfId="3172"/>
    <cellStyle name="Porcentagem 3 2 3 3 4 2" xfId="10856"/>
    <cellStyle name="Porcentagem 3 2 3 3 5" xfId="5698"/>
    <cellStyle name="Porcentagem 3 2 3 3 5 2" xfId="13382"/>
    <cellStyle name="Porcentagem 3 2 3 3 6" xfId="8262"/>
    <cellStyle name="Porcentagem 3 2 3 4" xfId="297"/>
    <cellStyle name="Porcentagem 3 2 3 4 2" xfId="1025"/>
    <cellStyle name="Porcentagem 3 2 3 4 2 2" xfId="2573"/>
    <cellStyle name="Porcentagem 3 2 3 4 2 2 2" xfId="5168"/>
    <cellStyle name="Porcentagem 3 2 3 4 2 2 2 2" xfId="12852"/>
    <cellStyle name="Porcentagem 3 2 3 4 2 2 3" xfId="7693"/>
    <cellStyle name="Porcentagem 3 2 3 4 2 2 3 2" xfId="15377"/>
    <cellStyle name="Porcentagem 3 2 3 4 2 2 4" xfId="10257"/>
    <cellStyle name="Porcentagem 3 2 3 4 2 3" xfId="3887"/>
    <cellStyle name="Porcentagem 3 2 3 4 2 3 2" xfId="11571"/>
    <cellStyle name="Porcentagem 3 2 3 4 2 4" xfId="6413"/>
    <cellStyle name="Porcentagem 3 2 3 4 2 4 2" xfId="14097"/>
    <cellStyle name="Porcentagem 3 2 3 4 2 5" xfId="8977"/>
    <cellStyle name="Porcentagem 3 2 3 4 3" xfId="1933"/>
    <cellStyle name="Porcentagem 3 2 3 4 3 2" xfId="4528"/>
    <cellStyle name="Porcentagem 3 2 3 4 3 2 2" xfId="12212"/>
    <cellStyle name="Porcentagem 3 2 3 4 3 3" xfId="7053"/>
    <cellStyle name="Porcentagem 3 2 3 4 3 3 2" xfId="14737"/>
    <cellStyle name="Porcentagem 3 2 3 4 3 4" xfId="9617"/>
    <cellStyle name="Porcentagem 3 2 3 4 4" xfId="3247"/>
    <cellStyle name="Porcentagem 3 2 3 4 4 2" xfId="10931"/>
    <cellStyle name="Porcentagem 3 2 3 4 5" xfId="5773"/>
    <cellStyle name="Porcentagem 3 2 3 4 5 2" xfId="13457"/>
    <cellStyle name="Porcentagem 3 2 3 4 6" xfId="8337"/>
    <cellStyle name="Porcentagem 3 2 3 5" xfId="378"/>
    <cellStyle name="Porcentagem 3 2 3 5 2" xfId="1106"/>
    <cellStyle name="Porcentagem 3 2 3 5 2 2" xfId="2653"/>
    <cellStyle name="Porcentagem 3 2 3 5 2 2 2" xfId="5248"/>
    <cellStyle name="Porcentagem 3 2 3 5 2 2 2 2" xfId="12932"/>
    <cellStyle name="Porcentagem 3 2 3 5 2 2 3" xfId="7773"/>
    <cellStyle name="Porcentagem 3 2 3 5 2 2 3 2" xfId="15457"/>
    <cellStyle name="Porcentagem 3 2 3 5 2 2 4" xfId="10337"/>
    <cellStyle name="Porcentagem 3 2 3 5 2 3" xfId="3967"/>
    <cellStyle name="Porcentagem 3 2 3 5 2 3 2" xfId="11651"/>
    <cellStyle name="Porcentagem 3 2 3 5 2 4" xfId="6493"/>
    <cellStyle name="Porcentagem 3 2 3 5 2 4 2" xfId="14177"/>
    <cellStyle name="Porcentagem 3 2 3 5 2 5" xfId="9057"/>
    <cellStyle name="Porcentagem 3 2 3 5 3" xfId="2013"/>
    <cellStyle name="Porcentagem 3 2 3 5 3 2" xfId="4608"/>
    <cellStyle name="Porcentagem 3 2 3 5 3 2 2" xfId="12292"/>
    <cellStyle name="Porcentagem 3 2 3 5 3 3" xfId="7133"/>
    <cellStyle name="Porcentagem 3 2 3 5 3 3 2" xfId="14817"/>
    <cellStyle name="Porcentagem 3 2 3 5 3 4" xfId="9697"/>
    <cellStyle name="Porcentagem 3 2 3 5 4" xfId="3327"/>
    <cellStyle name="Porcentagem 3 2 3 5 4 2" xfId="11011"/>
    <cellStyle name="Porcentagem 3 2 3 5 5" xfId="5853"/>
    <cellStyle name="Porcentagem 3 2 3 5 5 2" xfId="13537"/>
    <cellStyle name="Porcentagem 3 2 3 5 6" xfId="8417"/>
    <cellStyle name="Porcentagem 3 2 3 6" xfId="487"/>
    <cellStyle name="Porcentagem 3 2 3 6 2" xfId="1215"/>
    <cellStyle name="Porcentagem 3 2 3 6 2 2" xfId="2762"/>
    <cellStyle name="Porcentagem 3 2 3 6 2 2 2" xfId="5357"/>
    <cellStyle name="Porcentagem 3 2 3 6 2 2 2 2" xfId="13041"/>
    <cellStyle name="Porcentagem 3 2 3 6 2 2 3" xfId="7882"/>
    <cellStyle name="Porcentagem 3 2 3 6 2 2 3 2" xfId="15566"/>
    <cellStyle name="Porcentagem 3 2 3 6 2 2 4" xfId="10446"/>
    <cellStyle name="Porcentagem 3 2 3 6 2 3" xfId="4076"/>
    <cellStyle name="Porcentagem 3 2 3 6 2 3 2" xfId="11760"/>
    <cellStyle name="Porcentagem 3 2 3 6 2 4" xfId="6602"/>
    <cellStyle name="Porcentagem 3 2 3 6 2 4 2" xfId="14286"/>
    <cellStyle name="Porcentagem 3 2 3 6 2 5" xfId="9166"/>
    <cellStyle name="Porcentagem 3 2 3 6 3" xfId="2122"/>
    <cellStyle name="Porcentagem 3 2 3 6 3 2" xfId="4717"/>
    <cellStyle name="Porcentagem 3 2 3 6 3 2 2" xfId="12401"/>
    <cellStyle name="Porcentagem 3 2 3 6 3 3" xfId="7242"/>
    <cellStyle name="Porcentagem 3 2 3 6 3 3 2" xfId="14926"/>
    <cellStyle name="Porcentagem 3 2 3 6 3 4" xfId="9806"/>
    <cellStyle name="Porcentagem 3 2 3 6 4" xfId="3436"/>
    <cellStyle name="Porcentagem 3 2 3 6 4 2" xfId="11120"/>
    <cellStyle name="Porcentagem 3 2 3 6 5" xfId="5962"/>
    <cellStyle name="Porcentagem 3 2 3 6 5 2" xfId="13646"/>
    <cellStyle name="Porcentagem 3 2 3 6 6" xfId="8526"/>
    <cellStyle name="Porcentagem 3 2 3 7" xfId="564"/>
    <cellStyle name="Porcentagem 3 2 3 7 2" xfId="1292"/>
    <cellStyle name="Porcentagem 3 2 3 7 2 2" xfId="2839"/>
    <cellStyle name="Porcentagem 3 2 3 7 2 2 2" xfId="5434"/>
    <cellStyle name="Porcentagem 3 2 3 7 2 2 2 2" xfId="13118"/>
    <cellStyle name="Porcentagem 3 2 3 7 2 2 3" xfId="7959"/>
    <cellStyle name="Porcentagem 3 2 3 7 2 2 3 2" xfId="15643"/>
    <cellStyle name="Porcentagem 3 2 3 7 2 2 4" xfId="10523"/>
    <cellStyle name="Porcentagem 3 2 3 7 2 3" xfId="4153"/>
    <cellStyle name="Porcentagem 3 2 3 7 2 3 2" xfId="11837"/>
    <cellStyle name="Porcentagem 3 2 3 7 2 4" xfId="6679"/>
    <cellStyle name="Porcentagem 3 2 3 7 2 4 2" xfId="14363"/>
    <cellStyle name="Porcentagem 3 2 3 7 2 5" xfId="9243"/>
    <cellStyle name="Porcentagem 3 2 3 7 3" xfId="2199"/>
    <cellStyle name="Porcentagem 3 2 3 7 3 2" xfId="4794"/>
    <cellStyle name="Porcentagem 3 2 3 7 3 2 2" xfId="12478"/>
    <cellStyle name="Porcentagem 3 2 3 7 3 3" xfId="7319"/>
    <cellStyle name="Porcentagem 3 2 3 7 3 3 2" xfId="15003"/>
    <cellStyle name="Porcentagem 3 2 3 7 3 4" xfId="9883"/>
    <cellStyle name="Porcentagem 3 2 3 7 4" xfId="3513"/>
    <cellStyle name="Porcentagem 3 2 3 7 4 2" xfId="11197"/>
    <cellStyle name="Porcentagem 3 2 3 7 5" xfId="6039"/>
    <cellStyle name="Porcentagem 3 2 3 7 5 2" xfId="13723"/>
    <cellStyle name="Porcentagem 3 2 3 7 6" xfId="8603"/>
    <cellStyle name="Porcentagem 3 2 3 8" xfId="639"/>
    <cellStyle name="Porcentagem 3 2 3 8 2" xfId="1367"/>
    <cellStyle name="Porcentagem 3 2 3 8 2 2" xfId="2914"/>
    <cellStyle name="Porcentagem 3 2 3 8 2 2 2" xfId="5509"/>
    <cellStyle name="Porcentagem 3 2 3 8 2 2 2 2" xfId="13193"/>
    <cellStyle name="Porcentagem 3 2 3 8 2 2 3" xfId="8034"/>
    <cellStyle name="Porcentagem 3 2 3 8 2 2 3 2" xfId="15718"/>
    <cellStyle name="Porcentagem 3 2 3 8 2 2 4" xfId="10598"/>
    <cellStyle name="Porcentagem 3 2 3 8 2 3" xfId="4228"/>
    <cellStyle name="Porcentagem 3 2 3 8 2 3 2" xfId="11912"/>
    <cellStyle name="Porcentagem 3 2 3 8 2 4" xfId="6754"/>
    <cellStyle name="Porcentagem 3 2 3 8 2 4 2" xfId="14438"/>
    <cellStyle name="Porcentagem 3 2 3 8 2 5" xfId="9318"/>
    <cellStyle name="Porcentagem 3 2 3 8 3" xfId="2274"/>
    <cellStyle name="Porcentagem 3 2 3 8 3 2" xfId="4869"/>
    <cellStyle name="Porcentagem 3 2 3 8 3 2 2" xfId="12553"/>
    <cellStyle name="Porcentagem 3 2 3 8 3 3" xfId="7394"/>
    <cellStyle name="Porcentagem 3 2 3 8 3 3 2" xfId="15078"/>
    <cellStyle name="Porcentagem 3 2 3 8 3 4" xfId="9958"/>
    <cellStyle name="Porcentagem 3 2 3 8 4" xfId="3588"/>
    <cellStyle name="Porcentagem 3 2 3 8 4 2" xfId="11272"/>
    <cellStyle name="Porcentagem 3 2 3 8 5" xfId="6114"/>
    <cellStyle name="Porcentagem 3 2 3 8 5 2" xfId="13798"/>
    <cellStyle name="Porcentagem 3 2 3 8 6" xfId="8678"/>
    <cellStyle name="Porcentagem 3 2 3 9" xfId="654"/>
    <cellStyle name="Porcentagem 3 2 3 9 2" xfId="1382"/>
    <cellStyle name="Porcentagem 3 2 3 9 2 2" xfId="2929"/>
    <cellStyle name="Porcentagem 3 2 3 9 2 2 2" xfId="5524"/>
    <cellStyle name="Porcentagem 3 2 3 9 2 2 2 2" xfId="13208"/>
    <cellStyle name="Porcentagem 3 2 3 9 2 2 3" xfId="8049"/>
    <cellStyle name="Porcentagem 3 2 3 9 2 2 3 2" xfId="15733"/>
    <cellStyle name="Porcentagem 3 2 3 9 2 2 4" xfId="10613"/>
    <cellStyle name="Porcentagem 3 2 3 9 2 3" xfId="4243"/>
    <cellStyle name="Porcentagem 3 2 3 9 2 3 2" xfId="11927"/>
    <cellStyle name="Porcentagem 3 2 3 9 2 4" xfId="6769"/>
    <cellStyle name="Porcentagem 3 2 3 9 2 4 2" xfId="14453"/>
    <cellStyle name="Porcentagem 3 2 3 9 2 5" xfId="9333"/>
    <cellStyle name="Porcentagem 3 2 3 9 3" xfId="2289"/>
    <cellStyle name="Porcentagem 3 2 3 9 3 2" xfId="4884"/>
    <cellStyle name="Porcentagem 3 2 3 9 3 2 2" xfId="12568"/>
    <cellStyle name="Porcentagem 3 2 3 9 3 3" xfId="7409"/>
    <cellStyle name="Porcentagem 3 2 3 9 3 3 2" xfId="15093"/>
    <cellStyle name="Porcentagem 3 2 3 9 3 4" xfId="9973"/>
    <cellStyle name="Porcentagem 3 2 3 9 4" xfId="3603"/>
    <cellStyle name="Porcentagem 3 2 3 9 4 2" xfId="11287"/>
    <cellStyle name="Porcentagem 3 2 3 9 5" xfId="6129"/>
    <cellStyle name="Porcentagem 3 2 3 9 5 2" xfId="13813"/>
    <cellStyle name="Porcentagem 3 2 3 9 6" xfId="8693"/>
    <cellStyle name="Porcentagem 3 2 4" xfId="156"/>
    <cellStyle name="Porcentagem 3 2 4 10" xfId="1793"/>
    <cellStyle name="Porcentagem 3 2 4 10 2" xfId="4388"/>
    <cellStyle name="Porcentagem 3 2 4 10 2 2" xfId="12072"/>
    <cellStyle name="Porcentagem 3 2 4 10 3" xfId="6913"/>
    <cellStyle name="Porcentagem 3 2 4 10 3 2" xfId="14597"/>
    <cellStyle name="Porcentagem 3 2 4 10 4" xfId="9477"/>
    <cellStyle name="Porcentagem 3 2 4 11" xfId="3107"/>
    <cellStyle name="Porcentagem 3 2 4 11 2" xfId="10791"/>
    <cellStyle name="Porcentagem 3 2 4 12" xfId="5633"/>
    <cellStyle name="Porcentagem 3 2 4 12 2" xfId="13317"/>
    <cellStyle name="Porcentagem 3 2 4 13" xfId="8197"/>
    <cellStyle name="Porcentagem 3 2 4 2" xfId="245"/>
    <cellStyle name="Porcentagem 3 2 4 2 2" xfId="973"/>
    <cellStyle name="Porcentagem 3 2 4 2 2 2" xfId="2521"/>
    <cellStyle name="Porcentagem 3 2 4 2 2 2 2" xfId="5116"/>
    <cellStyle name="Porcentagem 3 2 4 2 2 2 2 2" xfId="12800"/>
    <cellStyle name="Porcentagem 3 2 4 2 2 2 3" xfId="7641"/>
    <cellStyle name="Porcentagem 3 2 4 2 2 2 3 2" xfId="15325"/>
    <cellStyle name="Porcentagem 3 2 4 2 2 2 4" xfId="10205"/>
    <cellStyle name="Porcentagem 3 2 4 2 2 3" xfId="3835"/>
    <cellStyle name="Porcentagem 3 2 4 2 2 3 2" xfId="11519"/>
    <cellStyle name="Porcentagem 3 2 4 2 2 4" xfId="6361"/>
    <cellStyle name="Porcentagem 3 2 4 2 2 4 2" xfId="14045"/>
    <cellStyle name="Porcentagem 3 2 4 2 2 5" xfId="8925"/>
    <cellStyle name="Porcentagem 3 2 4 2 3" xfId="1881"/>
    <cellStyle name="Porcentagem 3 2 4 2 3 2" xfId="4476"/>
    <cellStyle name="Porcentagem 3 2 4 2 3 2 2" xfId="12160"/>
    <cellStyle name="Porcentagem 3 2 4 2 3 3" xfId="7001"/>
    <cellStyle name="Porcentagem 3 2 4 2 3 3 2" xfId="14685"/>
    <cellStyle name="Porcentagem 3 2 4 2 3 4" xfId="9565"/>
    <cellStyle name="Porcentagem 3 2 4 2 4" xfId="3195"/>
    <cellStyle name="Porcentagem 3 2 4 2 4 2" xfId="10879"/>
    <cellStyle name="Porcentagem 3 2 4 2 5" xfId="5721"/>
    <cellStyle name="Porcentagem 3 2 4 2 5 2" xfId="13405"/>
    <cellStyle name="Porcentagem 3 2 4 2 6" xfId="8285"/>
    <cellStyle name="Porcentagem 3 2 4 3" xfId="317"/>
    <cellStyle name="Porcentagem 3 2 4 3 2" xfId="1045"/>
    <cellStyle name="Porcentagem 3 2 4 3 2 2" xfId="2593"/>
    <cellStyle name="Porcentagem 3 2 4 3 2 2 2" xfId="5188"/>
    <cellStyle name="Porcentagem 3 2 4 3 2 2 2 2" xfId="12872"/>
    <cellStyle name="Porcentagem 3 2 4 3 2 2 3" xfId="7713"/>
    <cellStyle name="Porcentagem 3 2 4 3 2 2 3 2" xfId="15397"/>
    <cellStyle name="Porcentagem 3 2 4 3 2 2 4" xfId="10277"/>
    <cellStyle name="Porcentagem 3 2 4 3 2 3" xfId="3907"/>
    <cellStyle name="Porcentagem 3 2 4 3 2 3 2" xfId="11591"/>
    <cellStyle name="Porcentagem 3 2 4 3 2 4" xfId="6433"/>
    <cellStyle name="Porcentagem 3 2 4 3 2 4 2" xfId="14117"/>
    <cellStyle name="Porcentagem 3 2 4 3 2 5" xfId="8997"/>
    <cellStyle name="Porcentagem 3 2 4 3 3" xfId="1953"/>
    <cellStyle name="Porcentagem 3 2 4 3 3 2" xfId="4548"/>
    <cellStyle name="Porcentagem 3 2 4 3 3 2 2" xfId="12232"/>
    <cellStyle name="Porcentagem 3 2 4 3 3 3" xfId="7073"/>
    <cellStyle name="Porcentagem 3 2 4 3 3 3 2" xfId="14757"/>
    <cellStyle name="Porcentagem 3 2 4 3 3 4" xfId="9637"/>
    <cellStyle name="Porcentagem 3 2 4 3 4" xfId="3267"/>
    <cellStyle name="Porcentagem 3 2 4 3 4 2" xfId="10951"/>
    <cellStyle name="Porcentagem 3 2 4 3 5" xfId="5793"/>
    <cellStyle name="Porcentagem 3 2 4 3 5 2" xfId="13477"/>
    <cellStyle name="Porcentagem 3 2 4 3 6" xfId="8357"/>
    <cellStyle name="Porcentagem 3 2 4 4" xfId="398"/>
    <cellStyle name="Porcentagem 3 2 4 4 2" xfId="1126"/>
    <cellStyle name="Porcentagem 3 2 4 4 2 2" xfId="2673"/>
    <cellStyle name="Porcentagem 3 2 4 4 2 2 2" xfId="5268"/>
    <cellStyle name="Porcentagem 3 2 4 4 2 2 2 2" xfId="12952"/>
    <cellStyle name="Porcentagem 3 2 4 4 2 2 3" xfId="7793"/>
    <cellStyle name="Porcentagem 3 2 4 4 2 2 3 2" xfId="15477"/>
    <cellStyle name="Porcentagem 3 2 4 4 2 2 4" xfId="10357"/>
    <cellStyle name="Porcentagem 3 2 4 4 2 3" xfId="3987"/>
    <cellStyle name="Porcentagem 3 2 4 4 2 3 2" xfId="11671"/>
    <cellStyle name="Porcentagem 3 2 4 4 2 4" xfId="6513"/>
    <cellStyle name="Porcentagem 3 2 4 4 2 4 2" xfId="14197"/>
    <cellStyle name="Porcentagem 3 2 4 4 2 5" xfId="9077"/>
    <cellStyle name="Porcentagem 3 2 4 4 3" xfId="2033"/>
    <cellStyle name="Porcentagem 3 2 4 4 3 2" xfId="4628"/>
    <cellStyle name="Porcentagem 3 2 4 4 3 2 2" xfId="12312"/>
    <cellStyle name="Porcentagem 3 2 4 4 3 3" xfId="7153"/>
    <cellStyle name="Porcentagem 3 2 4 4 3 3 2" xfId="14837"/>
    <cellStyle name="Porcentagem 3 2 4 4 3 4" xfId="9717"/>
    <cellStyle name="Porcentagem 3 2 4 4 4" xfId="3347"/>
    <cellStyle name="Porcentagem 3 2 4 4 4 2" xfId="11031"/>
    <cellStyle name="Porcentagem 3 2 4 4 5" xfId="5873"/>
    <cellStyle name="Porcentagem 3 2 4 4 5 2" xfId="13557"/>
    <cellStyle name="Porcentagem 3 2 4 4 6" xfId="8437"/>
    <cellStyle name="Porcentagem 3 2 4 5" xfId="528"/>
    <cellStyle name="Porcentagem 3 2 4 5 2" xfId="1256"/>
    <cellStyle name="Porcentagem 3 2 4 5 2 2" xfId="2803"/>
    <cellStyle name="Porcentagem 3 2 4 5 2 2 2" xfId="5398"/>
    <cellStyle name="Porcentagem 3 2 4 5 2 2 2 2" xfId="13082"/>
    <cellStyle name="Porcentagem 3 2 4 5 2 2 3" xfId="7923"/>
    <cellStyle name="Porcentagem 3 2 4 5 2 2 3 2" xfId="15607"/>
    <cellStyle name="Porcentagem 3 2 4 5 2 2 4" xfId="10487"/>
    <cellStyle name="Porcentagem 3 2 4 5 2 3" xfId="4117"/>
    <cellStyle name="Porcentagem 3 2 4 5 2 3 2" xfId="11801"/>
    <cellStyle name="Porcentagem 3 2 4 5 2 4" xfId="6643"/>
    <cellStyle name="Porcentagem 3 2 4 5 2 4 2" xfId="14327"/>
    <cellStyle name="Porcentagem 3 2 4 5 2 5" xfId="9207"/>
    <cellStyle name="Porcentagem 3 2 4 5 3" xfId="2163"/>
    <cellStyle name="Porcentagem 3 2 4 5 3 2" xfId="4758"/>
    <cellStyle name="Porcentagem 3 2 4 5 3 2 2" xfId="12442"/>
    <cellStyle name="Porcentagem 3 2 4 5 3 3" xfId="7283"/>
    <cellStyle name="Porcentagem 3 2 4 5 3 3 2" xfId="14967"/>
    <cellStyle name="Porcentagem 3 2 4 5 3 4" xfId="9847"/>
    <cellStyle name="Porcentagem 3 2 4 5 4" xfId="3477"/>
    <cellStyle name="Porcentagem 3 2 4 5 4 2" xfId="11161"/>
    <cellStyle name="Porcentagem 3 2 4 5 5" xfId="6003"/>
    <cellStyle name="Porcentagem 3 2 4 5 5 2" xfId="13687"/>
    <cellStyle name="Porcentagem 3 2 4 5 6" xfId="8567"/>
    <cellStyle name="Porcentagem 3 2 4 6" xfId="596"/>
    <cellStyle name="Porcentagem 3 2 4 6 2" xfId="1324"/>
    <cellStyle name="Porcentagem 3 2 4 6 2 2" xfId="2871"/>
    <cellStyle name="Porcentagem 3 2 4 6 2 2 2" xfId="5466"/>
    <cellStyle name="Porcentagem 3 2 4 6 2 2 2 2" xfId="13150"/>
    <cellStyle name="Porcentagem 3 2 4 6 2 2 3" xfId="7991"/>
    <cellStyle name="Porcentagem 3 2 4 6 2 2 3 2" xfId="15675"/>
    <cellStyle name="Porcentagem 3 2 4 6 2 2 4" xfId="10555"/>
    <cellStyle name="Porcentagem 3 2 4 6 2 3" xfId="4185"/>
    <cellStyle name="Porcentagem 3 2 4 6 2 3 2" xfId="11869"/>
    <cellStyle name="Porcentagem 3 2 4 6 2 4" xfId="6711"/>
    <cellStyle name="Porcentagem 3 2 4 6 2 4 2" xfId="14395"/>
    <cellStyle name="Porcentagem 3 2 4 6 2 5" xfId="9275"/>
    <cellStyle name="Porcentagem 3 2 4 6 3" xfId="2231"/>
    <cellStyle name="Porcentagem 3 2 4 6 3 2" xfId="4826"/>
    <cellStyle name="Porcentagem 3 2 4 6 3 2 2" xfId="12510"/>
    <cellStyle name="Porcentagem 3 2 4 6 3 3" xfId="7351"/>
    <cellStyle name="Porcentagem 3 2 4 6 3 3 2" xfId="15035"/>
    <cellStyle name="Porcentagem 3 2 4 6 3 4" xfId="9915"/>
    <cellStyle name="Porcentagem 3 2 4 6 4" xfId="3545"/>
    <cellStyle name="Porcentagem 3 2 4 6 4 2" xfId="11229"/>
    <cellStyle name="Porcentagem 3 2 4 6 5" xfId="6071"/>
    <cellStyle name="Porcentagem 3 2 4 6 5 2" xfId="13755"/>
    <cellStyle name="Porcentagem 3 2 4 6 6" xfId="8635"/>
    <cellStyle name="Porcentagem 3 2 4 7" xfId="672"/>
    <cellStyle name="Porcentagem 3 2 4 7 2" xfId="1400"/>
    <cellStyle name="Porcentagem 3 2 4 7 2 2" xfId="2947"/>
    <cellStyle name="Porcentagem 3 2 4 7 2 2 2" xfId="5542"/>
    <cellStyle name="Porcentagem 3 2 4 7 2 2 2 2" xfId="13226"/>
    <cellStyle name="Porcentagem 3 2 4 7 2 2 3" xfId="8067"/>
    <cellStyle name="Porcentagem 3 2 4 7 2 2 3 2" xfId="15751"/>
    <cellStyle name="Porcentagem 3 2 4 7 2 2 4" xfId="10631"/>
    <cellStyle name="Porcentagem 3 2 4 7 2 3" xfId="4261"/>
    <cellStyle name="Porcentagem 3 2 4 7 2 3 2" xfId="11945"/>
    <cellStyle name="Porcentagem 3 2 4 7 2 4" xfId="6787"/>
    <cellStyle name="Porcentagem 3 2 4 7 2 4 2" xfId="14471"/>
    <cellStyle name="Porcentagem 3 2 4 7 2 5" xfId="9351"/>
    <cellStyle name="Porcentagem 3 2 4 7 3" xfId="2307"/>
    <cellStyle name="Porcentagem 3 2 4 7 3 2" xfId="4902"/>
    <cellStyle name="Porcentagem 3 2 4 7 3 2 2" xfId="12586"/>
    <cellStyle name="Porcentagem 3 2 4 7 3 3" xfId="7427"/>
    <cellStyle name="Porcentagem 3 2 4 7 3 3 2" xfId="15111"/>
    <cellStyle name="Porcentagem 3 2 4 7 3 4" xfId="9991"/>
    <cellStyle name="Porcentagem 3 2 4 7 4" xfId="3621"/>
    <cellStyle name="Porcentagem 3 2 4 7 4 2" xfId="11305"/>
    <cellStyle name="Porcentagem 3 2 4 7 5" xfId="6147"/>
    <cellStyle name="Porcentagem 3 2 4 7 5 2" xfId="13831"/>
    <cellStyle name="Porcentagem 3 2 4 7 6" xfId="8711"/>
    <cellStyle name="Porcentagem 3 2 4 8" xfId="718"/>
    <cellStyle name="Porcentagem 3 2 4 8 2" xfId="1446"/>
    <cellStyle name="Porcentagem 3 2 4 8 2 2" xfId="2993"/>
    <cellStyle name="Porcentagem 3 2 4 8 2 2 2" xfId="5588"/>
    <cellStyle name="Porcentagem 3 2 4 8 2 2 2 2" xfId="13272"/>
    <cellStyle name="Porcentagem 3 2 4 8 2 2 3" xfId="8113"/>
    <cellStyle name="Porcentagem 3 2 4 8 2 2 3 2" xfId="15797"/>
    <cellStyle name="Porcentagem 3 2 4 8 2 2 4" xfId="10677"/>
    <cellStyle name="Porcentagem 3 2 4 8 2 3" xfId="4307"/>
    <cellStyle name="Porcentagem 3 2 4 8 2 3 2" xfId="11991"/>
    <cellStyle name="Porcentagem 3 2 4 8 2 4" xfId="6833"/>
    <cellStyle name="Porcentagem 3 2 4 8 2 4 2" xfId="14517"/>
    <cellStyle name="Porcentagem 3 2 4 8 2 5" xfId="9397"/>
    <cellStyle name="Porcentagem 3 2 4 8 3" xfId="2353"/>
    <cellStyle name="Porcentagem 3 2 4 8 3 2" xfId="4948"/>
    <cellStyle name="Porcentagem 3 2 4 8 3 2 2" xfId="12632"/>
    <cellStyle name="Porcentagem 3 2 4 8 3 3" xfId="7473"/>
    <cellStyle name="Porcentagem 3 2 4 8 3 3 2" xfId="15157"/>
    <cellStyle name="Porcentagem 3 2 4 8 3 4" xfId="10037"/>
    <cellStyle name="Porcentagem 3 2 4 8 4" xfId="3667"/>
    <cellStyle name="Porcentagem 3 2 4 8 4 2" xfId="11351"/>
    <cellStyle name="Porcentagem 3 2 4 8 5" xfId="6193"/>
    <cellStyle name="Porcentagem 3 2 4 8 5 2" xfId="13877"/>
    <cellStyle name="Porcentagem 3 2 4 8 6" xfId="8757"/>
    <cellStyle name="Porcentagem 3 2 4 9" xfId="884"/>
    <cellStyle name="Porcentagem 3 2 4 9 2" xfId="2433"/>
    <cellStyle name="Porcentagem 3 2 4 9 2 2" xfId="5028"/>
    <cellStyle name="Porcentagem 3 2 4 9 2 2 2" xfId="12712"/>
    <cellStyle name="Porcentagem 3 2 4 9 2 3" xfId="7553"/>
    <cellStyle name="Porcentagem 3 2 4 9 2 3 2" xfId="15237"/>
    <cellStyle name="Porcentagem 3 2 4 9 2 4" xfId="10117"/>
    <cellStyle name="Porcentagem 3 2 4 9 3" xfId="3747"/>
    <cellStyle name="Porcentagem 3 2 4 9 3 2" xfId="11431"/>
    <cellStyle name="Porcentagem 3 2 4 9 4" xfId="6273"/>
    <cellStyle name="Porcentagem 3 2 4 9 4 2" xfId="13957"/>
    <cellStyle name="Porcentagem 3 2 4 9 5" xfId="8837"/>
    <cellStyle name="Porcentagem 3 2 5" xfId="201"/>
    <cellStyle name="Porcentagem 3 2 5 2" xfId="929"/>
    <cellStyle name="Porcentagem 3 2 5 2 2" xfId="2477"/>
    <cellStyle name="Porcentagem 3 2 5 2 2 2" xfId="5072"/>
    <cellStyle name="Porcentagem 3 2 5 2 2 2 2" xfId="12756"/>
    <cellStyle name="Porcentagem 3 2 5 2 2 3" xfId="7597"/>
    <cellStyle name="Porcentagem 3 2 5 2 2 3 2" xfId="15281"/>
    <cellStyle name="Porcentagem 3 2 5 2 2 4" xfId="10161"/>
    <cellStyle name="Porcentagem 3 2 5 2 3" xfId="3791"/>
    <cellStyle name="Porcentagem 3 2 5 2 3 2" xfId="11475"/>
    <cellStyle name="Porcentagem 3 2 5 2 4" xfId="6317"/>
    <cellStyle name="Porcentagem 3 2 5 2 4 2" xfId="14001"/>
    <cellStyle name="Porcentagem 3 2 5 2 5" xfId="8881"/>
    <cellStyle name="Porcentagem 3 2 5 3" xfId="1837"/>
    <cellStyle name="Porcentagem 3 2 5 3 2" xfId="4432"/>
    <cellStyle name="Porcentagem 3 2 5 3 2 2" xfId="12116"/>
    <cellStyle name="Porcentagem 3 2 5 3 3" xfId="6957"/>
    <cellStyle name="Porcentagem 3 2 5 3 3 2" xfId="14641"/>
    <cellStyle name="Porcentagem 3 2 5 3 4" xfId="9521"/>
    <cellStyle name="Porcentagem 3 2 5 4" xfId="3151"/>
    <cellStyle name="Porcentagem 3 2 5 4 2" xfId="10835"/>
    <cellStyle name="Porcentagem 3 2 5 5" xfId="5677"/>
    <cellStyle name="Porcentagem 3 2 5 5 2" xfId="13361"/>
    <cellStyle name="Porcentagem 3 2 5 6" xfId="8241"/>
    <cellStyle name="Porcentagem 3 2 6" xfId="235"/>
    <cellStyle name="Porcentagem 3 2 6 2" xfId="963"/>
    <cellStyle name="Porcentagem 3 2 6 2 2" xfId="2511"/>
    <cellStyle name="Porcentagem 3 2 6 2 2 2" xfId="5106"/>
    <cellStyle name="Porcentagem 3 2 6 2 2 2 2" xfId="12790"/>
    <cellStyle name="Porcentagem 3 2 6 2 2 3" xfId="7631"/>
    <cellStyle name="Porcentagem 3 2 6 2 2 3 2" xfId="15315"/>
    <cellStyle name="Porcentagem 3 2 6 2 2 4" xfId="10195"/>
    <cellStyle name="Porcentagem 3 2 6 2 3" xfId="3825"/>
    <cellStyle name="Porcentagem 3 2 6 2 3 2" xfId="11509"/>
    <cellStyle name="Porcentagem 3 2 6 2 4" xfId="6351"/>
    <cellStyle name="Porcentagem 3 2 6 2 4 2" xfId="14035"/>
    <cellStyle name="Porcentagem 3 2 6 2 5" xfId="8915"/>
    <cellStyle name="Porcentagem 3 2 6 3" xfId="1871"/>
    <cellStyle name="Porcentagem 3 2 6 3 2" xfId="4466"/>
    <cellStyle name="Porcentagem 3 2 6 3 2 2" xfId="12150"/>
    <cellStyle name="Porcentagem 3 2 6 3 3" xfId="6991"/>
    <cellStyle name="Porcentagem 3 2 6 3 3 2" xfId="14675"/>
    <cellStyle name="Porcentagem 3 2 6 3 4" xfId="9555"/>
    <cellStyle name="Porcentagem 3 2 6 4" xfId="3185"/>
    <cellStyle name="Porcentagem 3 2 6 4 2" xfId="10869"/>
    <cellStyle name="Porcentagem 3 2 6 5" xfId="5711"/>
    <cellStyle name="Porcentagem 3 2 6 5 2" xfId="13395"/>
    <cellStyle name="Porcentagem 3 2 6 6" xfId="8275"/>
    <cellStyle name="Porcentagem 3 2 7" xfId="358"/>
    <cellStyle name="Porcentagem 3 2 7 2" xfId="1086"/>
    <cellStyle name="Porcentagem 3 2 7 2 2" xfId="2633"/>
    <cellStyle name="Porcentagem 3 2 7 2 2 2" xfId="5228"/>
    <cellStyle name="Porcentagem 3 2 7 2 2 2 2" xfId="12912"/>
    <cellStyle name="Porcentagem 3 2 7 2 2 3" xfId="7753"/>
    <cellStyle name="Porcentagem 3 2 7 2 2 3 2" xfId="15437"/>
    <cellStyle name="Porcentagem 3 2 7 2 2 4" xfId="10317"/>
    <cellStyle name="Porcentagem 3 2 7 2 3" xfId="3947"/>
    <cellStyle name="Porcentagem 3 2 7 2 3 2" xfId="11631"/>
    <cellStyle name="Porcentagem 3 2 7 2 4" xfId="6473"/>
    <cellStyle name="Porcentagem 3 2 7 2 4 2" xfId="14157"/>
    <cellStyle name="Porcentagem 3 2 7 2 5" xfId="9037"/>
    <cellStyle name="Porcentagem 3 2 7 3" xfId="1993"/>
    <cellStyle name="Porcentagem 3 2 7 3 2" xfId="4588"/>
    <cellStyle name="Porcentagem 3 2 7 3 2 2" xfId="12272"/>
    <cellStyle name="Porcentagem 3 2 7 3 3" xfId="7113"/>
    <cellStyle name="Porcentagem 3 2 7 3 3 2" xfId="14797"/>
    <cellStyle name="Porcentagem 3 2 7 3 4" xfId="9677"/>
    <cellStyle name="Porcentagem 3 2 7 4" xfId="3307"/>
    <cellStyle name="Porcentagem 3 2 7 4 2" xfId="10991"/>
    <cellStyle name="Porcentagem 3 2 7 5" xfId="5833"/>
    <cellStyle name="Porcentagem 3 2 7 5 2" xfId="13517"/>
    <cellStyle name="Porcentagem 3 2 7 6" xfId="8397"/>
    <cellStyle name="Porcentagem 3 2 8" xfId="458"/>
    <cellStyle name="Porcentagem 3 2 8 2" xfId="1186"/>
    <cellStyle name="Porcentagem 3 2 8 2 2" xfId="2733"/>
    <cellStyle name="Porcentagem 3 2 8 2 2 2" xfId="5328"/>
    <cellStyle name="Porcentagem 3 2 8 2 2 2 2" xfId="13012"/>
    <cellStyle name="Porcentagem 3 2 8 2 2 3" xfId="7853"/>
    <cellStyle name="Porcentagem 3 2 8 2 2 3 2" xfId="15537"/>
    <cellStyle name="Porcentagem 3 2 8 2 2 4" xfId="10417"/>
    <cellStyle name="Porcentagem 3 2 8 2 3" xfId="4047"/>
    <cellStyle name="Porcentagem 3 2 8 2 3 2" xfId="11731"/>
    <cellStyle name="Porcentagem 3 2 8 2 4" xfId="6573"/>
    <cellStyle name="Porcentagem 3 2 8 2 4 2" xfId="14257"/>
    <cellStyle name="Porcentagem 3 2 8 2 5" xfId="9137"/>
    <cellStyle name="Porcentagem 3 2 8 3" xfId="2093"/>
    <cellStyle name="Porcentagem 3 2 8 3 2" xfId="4688"/>
    <cellStyle name="Porcentagem 3 2 8 3 2 2" xfId="12372"/>
    <cellStyle name="Porcentagem 3 2 8 3 3" xfId="7213"/>
    <cellStyle name="Porcentagem 3 2 8 3 3 2" xfId="14897"/>
    <cellStyle name="Porcentagem 3 2 8 3 4" xfId="9777"/>
    <cellStyle name="Porcentagem 3 2 8 4" xfId="3407"/>
    <cellStyle name="Porcentagem 3 2 8 4 2" xfId="11091"/>
    <cellStyle name="Porcentagem 3 2 8 5" xfId="5933"/>
    <cellStyle name="Porcentagem 3 2 8 5 2" xfId="13617"/>
    <cellStyle name="Porcentagem 3 2 8 6" xfId="8497"/>
    <cellStyle name="Porcentagem 3 2 9" xfId="509"/>
    <cellStyle name="Porcentagem 3 2 9 2" xfId="1237"/>
    <cellStyle name="Porcentagem 3 2 9 2 2" xfId="2784"/>
    <cellStyle name="Porcentagem 3 2 9 2 2 2" xfId="5379"/>
    <cellStyle name="Porcentagem 3 2 9 2 2 2 2" xfId="13063"/>
    <cellStyle name="Porcentagem 3 2 9 2 2 3" xfId="7904"/>
    <cellStyle name="Porcentagem 3 2 9 2 2 3 2" xfId="15588"/>
    <cellStyle name="Porcentagem 3 2 9 2 2 4" xfId="10468"/>
    <cellStyle name="Porcentagem 3 2 9 2 3" xfId="4098"/>
    <cellStyle name="Porcentagem 3 2 9 2 3 2" xfId="11782"/>
    <cellStyle name="Porcentagem 3 2 9 2 4" xfId="6624"/>
    <cellStyle name="Porcentagem 3 2 9 2 4 2" xfId="14308"/>
    <cellStyle name="Porcentagem 3 2 9 2 5" xfId="9188"/>
    <cellStyle name="Porcentagem 3 2 9 3" xfId="2144"/>
    <cellStyle name="Porcentagem 3 2 9 3 2" xfId="4739"/>
    <cellStyle name="Porcentagem 3 2 9 3 2 2" xfId="12423"/>
    <cellStyle name="Porcentagem 3 2 9 3 3" xfId="7264"/>
    <cellStyle name="Porcentagem 3 2 9 3 3 2" xfId="14948"/>
    <cellStyle name="Porcentagem 3 2 9 3 4" xfId="9828"/>
    <cellStyle name="Porcentagem 3 2 9 4" xfId="3458"/>
    <cellStyle name="Porcentagem 3 2 9 4 2" xfId="11142"/>
    <cellStyle name="Porcentagem 3 2 9 5" xfId="5984"/>
    <cellStyle name="Porcentagem 3 2 9 5 2" xfId="13668"/>
    <cellStyle name="Porcentagem 3 2 9 6" xfId="8548"/>
    <cellStyle name="Porcentagem 3 20" xfId="3100"/>
    <cellStyle name="Porcentagem 3 20 2" xfId="10784"/>
    <cellStyle name="Porcentagem 3 21" xfId="74"/>
    <cellStyle name="Porcentagem 3 22" xfId="8153"/>
    <cellStyle name="Porcentagem 3 3" xfId="44"/>
    <cellStyle name="Porcentagem 3 3 10" xfId="522"/>
    <cellStyle name="Porcentagem 3 3 10 2" xfId="1250"/>
    <cellStyle name="Porcentagem 3 3 10 2 2" xfId="2797"/>
    <cellStyle name="Porcentagem 3 3 10 2 2 2" xfId="5392"/>
    <cellStyle name="Porcentagem 3 3 10 2 2 2 2" xfId="13076"/>
    <cellStyle name="Porcentagem 3 3 10 2 2 3" xfId="7917"/>
    <cellStyle name="Porcentagem 3 3 10 2 2 3 2" xfId="15601"/>
    <cellStyle name="Porcentagem 3 3 10 2 2 4" xfId="10481"/>
    <cellStyle name="Porcentagem 3 3 10 2 3" xfId="4111"/>
    <cellStyle name="Porcentagem 3 3 10 2 3 2" xfId="11795"/>
    <cellStyle name="Porcentagem 3 3 10 2 4" xfId="6637"/>
    <cellStyle name="Porcentagem 3 3 10 2 4 2" xfId="14321"/>
    <cellStyle name="Porcentagem 3 3 10 2 5" xfId="9201"/>
    <cellStyle name="Porcentagem 3 3 10 3" xfId="2157"/>
    <cellStyle name="Porcentagem 3 3 10 3 2" xfId="4752"/>
    <cellStyle name="Porcentagem 3 3 10 3 2 2" xfId="12436"/>
    <cellStyle name="Porcentagem 3 3 10 3 3" xfId="7277"/>
    <cellStyle name="Porcentagem 3 3 10 3 3 2" xfId="14961"/>
    <cellStyle name="Porcentagem 3 3 10 3 4" xfId="9841"/>
    <cellStyle name="Porcentagem 3 3 10 4" xfId="3471"/>
    <cellStyle name="Porcentagem 3 3 10 4 2" xfId="11155"/>
    <cellStyle name="Porcentagem 3 3 10 5" xfId="5997"/>
    <cellStyle name="Porcentagem 3 3 10 5 2" xfId="13681"/>
    <cellStyle name="Porcentagem 3 3 10 6" xfId="8561"/>
    <cellStyle name="Porcentagem 3 3 11" xfId="656"/>
    <cellStyle name="Porcentagem 3 3 11 2" xfId="1384"/>
    <cellStyle name="Porcentagem 3 3 11 2 2" xfId="2931"/>
    <cellStyle name="Porcentagem 3 3 11 2 2 2" xfId="5526"/>
    <cellStyle name="Porcentagem 3 3 11 2 2 2 2" xfId="13210"/>
    <cellStyle name="Porcentagem 3 3 11 2 2 3" xfId="8051"/>
    <cellStyle name="Porcentagem 3 3 11 2 2 3 2" xfId="15735"/>
    <cellStyle name="Porcentagem 3 3 11 2 2 4" xfId="10615"/>
    <cellStyle name="Porcentagem 3 3 11 2 3" xfId="4245"/>
    <cellStyle name="Porcentagem 3 3 11 2 3 2" xfId="11929"/>
    <cellStyle name="Porcentagem 3 3 11 2 4" xfId="6771"/>
    <cellStyle name="Porcentagem 3 3 11 2 4 2" xfId="14455"/>
    <cellStyle name="Porcentagem 3 3 11 2 5" xfId="9335"/>
    <cellStyle name="Porcentagem 3 3 11 3" xfId="2291"/>
    <cellStyle name="Porcentagem 3 3 11 3 2" xfId="4886"/>
    <cellStyle name="Porcentagem 3 3 11 3 2 2" xfId="12570"/>
    <cellStyle name="Porcentagem 3 3 11 3 3" xfId="7411"/>
    <cellStyle name="Porcentagem 3 3 11 3 3 2" xfId="15095"/>
    <cellStyle name="Porcentagem 3 3 11 3 4" xfId="9975"/>
    <cellStyle name="Porcentagem 3 3 11 4" xfId="3605"/>
    <cellStyle name="Porcentagem 3 3 11 4 2" xfId="11289"/>
    <cellStyle name="Porcentagem 3 3 11 5" xfId="6131"/>
    <cellStyle name="Porcentagem 3 3 11 5 2" xfId="13815"/>
    <cellStyle name="Porcentagem 3 3 11 6" xfId="8695"/>
    <cellStyle name="Porcentagem 3 3 12" xfId="799"/>
    <cellStyle name="Porcentagem 3 3 12 2" xfId="2395"/>
    <cellStyle name="Porcentagem 3 3 12 2 2" xfId="4990"/>
    <cellStyle name="Porcentagem 3 3 12 2 2 2" xfId="12674"/>
    <cellStyle name="Porcentagem 3 3 12 2 3" xfId="7515"/>
    <cellStyle name="Porcentagem 3 3 12 2 3 2" xfId="15199"/>
    <cellStyle name="Porcentagem 3 3 12 2 4" xfId="10079"/>
    <cellStyle name="Porcentagem 3 3 12 3" xfId="3709"/>
    <cellStyle name="Porcentagem 3 3 12 3 2" xfId="11393"/>
    <cellStyle name="Porcentagem 3 3 12 4" xfId="6235"/>
    <cellStyle name="Porcentagem 3 3 12 4 2" xfId="13919"/>
    <cellStyle name="Porcentagem 3 3 12 5" xfId="8799"/>
    <cellStyle name="Porcentagem 3 3 13" xfId="1755"/>
    <cellStyle name="Porcentagem 3 3 13 2" xfId="4350"/>
    <cellStyle name="Porcentagem 3 3 13 2 2" xfId="12034"/>
    <cellStyle name="Porcentagem 3 3 13 3" xfId="6875"/>
    <cellStyle name="Porcentagem 3 3 13 3 2" xfId="14559"/>
    <cellStyle name="Porcentagem 3 3 13 4" xfId="9439"/>
    <cellStyle name="Porcentagem 3 3 14" xfId="3056"/>
    <cellStyle name="Porcentagem 3 3 14 2" xfId="10740"/>
    <cellStyle name="Porcentagem 3 3 15" xfId="3047"/>
    <cellStyle name="Porcentagem 3 3 15 2" xfId="10731"/>
    <cellStyle name="Porcentagem 3 3 16" xfId="80"/>
    <cellStyle name="Porcentagem 3 3 17" xfId="8159"/>
    <cellStyle name="Porcentagem 3 3 2" xfId="62"/>
    <cellStyle name="Porcentagem 3 3 2 10" xfId="820"/>
    <cellStyle name="Porcentagem 3 3 2 10 2" xfId="2407"/>
    <cellStyle name="Porcentagem 3 3 2 10 2 2" xfId="5002"/>
    <cellStyle name="Porcentagem 3 3 2 10 2 2 2" xfId="12686"/>
    <cellStyle name="Porcentagem 3 3 2 10 2 3" xfId="7527"/>
    <cellStyle name="Porcentagem 3 3 2 10 2 3 2" xfId="15211"/>
    <cellStyle name="Porcentagem 3 3 2 10 2 4" xfId="10091"/>
    <cellStyle name="Porcentagem 3 3 2 10 3" xfId="3721"/>
    <cellStyle name="Porcentagem 3 3 2 10 3 2" xfId="11405"/>
    <cellStyle name="Porcentagem 3 3 2 10 4" xfId="6247"/>
    <cellStyle name="Porcentagem 3 3 2 10 4 2" xfId="13931"/>
    <cellStyle name="Porcentagem 3 3 2 10 5" xfId="8811"/>
    <cellStyle name="Porcentagem 3 3 2 11" xfId="1767"/>
    <cellStyle name="Porcentagem 3 3 2 11 2" xfId="4362"/>
    <cellStyle name="Porcentagem 3 3 2 11 2 2" xfId="12046"/>
    <cellStyle name="Porcentagem 3 3 2 11 3" xfId="6887"/>
    <cellStyle name="Porcentagem 3 3 2 11 3 2" xfId="14571"/>
    <cellStyle name="Porcentagem 3 3 2 11 4" xfId="9451"/>
    <cellStyle name="Porcentagem 3 3 2 12" xfId="3071"/>
    <cellStyle name="Porcentagem 3 3 2 12 2" xfId="10755"/>
    <cellStyle name="Porcentagem 3 3 2 13" xfId="3043"/>
    <cellStyle name="Porcentagem 3 3 2 13 2" xfId="10727"/>
    <cellStyle name="Porcentagem 3 3 2 14" xfId="92"/>
    <cellStyle name="Porcentagem 3 3 2 15" xfId="8171"/>
    <cellStyle name="Porcentagem 3 3 2 2" xfId="170"/>
    <cellStyle name="Porcentagem 3 3 2 2 10" xfId="1807"/>
    <cellStyle name="Porcentagem 3 3 2 2 10 2" xfId="4402"/>
    <cellStyle name="Porcentagem 3 3 2 2 10 2 2" xfId="12086"/>
    <cellStyle name="Porcentagem 3 3 2 2 10 3" xfId="6927"/>
    <cellStyle name="Porcentagem 3 3 2 2 10 3 2" xfId="14611"/>
    <cellStyle name="Porcentagem 3 3 2 2 10 4" xfId="9491"/>
    <cellStyle name="Porcentagem 3 3 2 2 11" xfId="3121"/>
    <cellStyle name="Porcentagem 3 3 2 2 11 2" xfId="10805"/>
    <cellStyle name="Porcentagem 3 3 2 2 12" xfId="5647"/>
    <cellStyle name="Porcentagem 3 3 2 2 12 2" xfId="13331"/>
    <cellStyle name="Porcentagem 3 3 2 2 13" xfId="8211"/>
    <cellStyle name="Porcentagem 3 3 2 2 2" xfId="259"/>
    <cellStyle name="Porcentagem 3 3 2 2 2 2" xfId="987"/>
    <cellStyle name="Porcentagem 3 3 2 2 2 2 2" xfId="2535"/>
    <cellStyle name="Porcentagem 3 3 2 2 2 2 2 2" xfId="5130"/>
    <cellStyle name="Porcentagem 3 3 2 2 2 2 2 2 2" xfId="12814"/>
    <cellStyle name="Porcentagem 3 3 2 2 2 2 2 3" xfId="7655"/>
    <cellStyle name="Porcentagem 3 3 2 2 2 2 2 3 2" xfId="15339"/>
    <cellStyle name="Porcentagem 3 3 2 2 2 2 2 4" xfId="10219"/>
    <cellStyle name="Porcentagem 3 3 2 2 2 2 3" xfId="3849"/>
    <cellStyle name="Porcentagem 3 3 2 2 2 2 3 2" xfId="11533"/>
    <cellStyle name="Porcentagem 3 3 2 2 2 2 4" xfId="6375"/>
    <cellStyle name="Porcentagem 3 3 2 2 2 2 4 2" xfId="14059"/>
    <cellStyle name="Porcentagem 3 3 2 2 2 2 5" xfId="8939"/>
    <cellStyle name="Porcentagem 3 3 2 2 2 3" xfId="1895"/>
    <cellStyle name="Porcentagem 3 3 2 2 2 3 2" xfId="4490"/>
    <cellStyle name="Porcentagem 3 3 2 2 2 3 2 2" xfId="12174"/>
    <cellStyle name="Porcentagem 3 3 2 2 2 3 3" xfId="7015"/>
    <cellStyle name="Porcentagem 3 3 2 2 2 3 3 2" xfId="14699"/>
    <cellStyle name="Porcentagem 3 3 2 2 2 3 4" xfId="9579"/>
    <cellStyle name="Porcentagem 3 3 2 2 2 4" xfId="3209"/>
    <cellStyle name="Porcentagem 3 3 2 2 2 4 2" xfId="10893"/>
    <cellStyle name="Porcentagem 3 3 2 2 2 5" xfId="5735"/>
    <cellStyle name="Porcentagem 3 3 2 2 2 5 2" xfId="13419"/>
    <cellStyle name="Porcentagem 3 3 2 2 2 6" xfId="8299"/>
    <cellStyle name="Porcentagem 3 3 2 2 3" xfId="331"/>
    <cellStyle name="Porcentagem 3 3 2 2 3 2" xfId="1059"/>
    <cellStyle name="Porcentagem 3 3 2 2 3 2 2" xfId="2607"/>
    <cellStyle name="Porcentagem 3 3 2 2 3 2 2 2" xfId="5202"/>
    <cellStyle name="Porcentagem 3 3 2 2 3 2 2 2 2" xfId="12886"/>
    <cellStyle name="Porcentagem 3 3 2 2 3 2 2 3" xfId="7727"/>
    <cellStyle name="Porcentagem 3 3 2 2 3 2 2 3 2" xfId="15411"/>
    <cellStyle name="Porcentagem 3 3 2 2 3 2 2 4" xfId="10291"/>
    <cellStyle name="Porcentagem 3 3 2 2 3 2 3" xfId="3921"/>
    <cellStyle name="Porcentagem 3 3 2 2 3 2 3 2" xfId="11605"/>
    <cellStyle name="Porcentagem 3 3 2 2 3 2 4" xfId="6447"/>
    <cellStyle name="Porcentagem 3 3 2 2 3 2 4 2" xfId="14131"/>
    <cellStyle name="Porcentagem 3 3 2 2 3 2 5" xfId="9011"/>
    <cellStyle name="Porcentagem 3 3 2 2 3 3" xfId="1967"/>
    <cellStyle name="Porcentagem 3 3 2 2 3 3 2" xfId="4562"/>
    <cellStyle name="Porcentagem 3 3 2 2 3 3 2 2" xfId="12246"/>
    <cellStyle name="Porcentagem 3 3 2 2 3 3 3" xfId="7087"/>
    <cellStyle name="Porcentagem 3 3 2 2 3 3 3 2" xfId="14771"/>
    <cellStyle name="Porcentagem 3 3 2 2 3 3 4" xfId="9651"/>
    <cellStyle name="Porcentagem 3 3 2 2 3 4" xfId="3281"/>
    <cellStyle name="Porcentagem 3 3 2 2 3 4 2" xfId="10965"/>
    <cellStyle name="Porcentagem 3 3 2 2 3 5" xfId="5807"/>
    <cellStyle name="Porcentagem 3 3 2 2 3 5 2" xfId="13491"/>
    <cellStyle name="Porcentagem 3 3 2 2 3 6" xfId="8371"/>
    <cellStyle name="Porcentagem 3 3 2 2 4" xfId="412"/>
    <cellStyle name="Porcentagem 3 3 2 2 4 2" xfId="1140"/>
    <cellStyle name="Porcentagem 3 3 2 2 4 2 2" xfId="2687"/>
    <cellStyle name="Porcentagem 3 3 2 2 4 2 2 2" xfId="5282"/>
    <cellStyle name="Porcentagem 3 3 2 2 4 2 2 2 2" xfId="12966"/>
    <cellStyle name="Porcentagem 3 3 2 2 4 2 2 3" xfId="7807"/>
    <cellStyle name="Porcentagem 3 3 2 2 4 2 2 3 2" xfId="15491"/>
    <cellStyle name="Porcentagem 3 3 2 2 4 2 2 4" xfId="10371"/>
    <cellStyle name="Porcentagem 3 3 2 2 4 2 3" xfId="4001"/>
    <cellStyle name="Porcentagem 3 3 2 2 4 2 3 2" xfId="11685"/>
    <cellStyle name="Porcentagem 3 3 2 2 4 2 4" xfId="6527"/>
    <cellStyle name="Porcentagem 3 3 2 2 4 2 4 2" xfId="14211"/>
    <cellStyle name="Porcentagem 3 3 2 2 4 2 5" xfId="9091"/>
    <cellStyle name="Porcentagem 3 3 2 2 4 3" xfId="2047"/>
    <cellStyle name="Porcentagem 3 3 2 2 4 3 2" xfId="4642"/>
    <cellStyle name="Porcentagem 3 3 2 2 4 3 2 2" xfId="12326"/>
    <cellStyle name="Porcentagem 3 3 2 2 4 3 3" xfId="7167"/>
    <cellStyle name="Porcentagem 3 3 2 2 4 3 3 2" xfId="14851"/>
    <cellStyle name="Porcentagem 3 3 2 2 4 3 4" xfId="9731"/>
    <cellStyle name="Porcentagem 3 3 2 2 4 4" xfId="3361"/>
    <cellStyle name="Porcentagem 3 3 2 2 4 4 2" xfId="11045"/>
    <cellStyle name="Porcentagem 3 3 2 2 4 5" xfId="5887"/>
    <cellStyle name="Porcentagem 3 3 2 2 4 5 2" xfId="13571"/>
    <cellStyle name="Porcentagem 3 3 2 2 4 6" xfId="8451"/>
    <cellStyle name="Porcentagem 3 3 2 2 5" xfId="542"/>
    <cellStyle name="Porcentagem 3 3 2 2 5 2" xfId="1270"/>
    <cellStyle name="Porcentagem 3 3 2 2 5 2 2" xfId="2817"/>
    <cellStyle name="Porcentagem 3 3 2 2 5 2 2 2" xfId="5412"/>
    <cellStyle name="Porcentagem 3 3 2 2 5 2 2 2 2" xfId="13096"/>
    <cellStyle name="Porcentagem 3 3 2 2 5 2 2 3" xfId="7937"/>
    <cellStyle name="Porcentagem 3 3 2 2 5 2 2 3 2" xfId="15621"/>
    <cellStyle name="Porcentagem 3 3 2 2 5 2 2 4" xfId="10501"/>
    <cellStyle name="Porcentagem 3 3 2 2 5 2 3" xfId="4131"/>
    <cellStyle name="Porcentagem 3 3 2 2 5 2 3 2" xfId="11815"/>
    <cellStyle name="Porcentagem 3 3 2 2 5 2 4" xfId="6657"/>
    <cellStyle name="Porcentagem 3 3 2 2 5 2 4 2" xfId="14341"/>
    <cellStyle name="Porcentagem 3 3 2 2 5 2 5" xfId="9221"/>
    <cellStyle name="Porcentagem 3 3 2 2 5 3" xfId="2177"/>
    <cellStyle name="Porcentagem 3 3 2 2 5 3 2" xfId="4772"/>
    <cellStyle name="Porcentagem 3 3 2 2 5 3 2 2" xfId="12456"/>
    <cellStyle name="Porcentagem 3 3 2 2 5 3 3" xfId="7297"/>
    <cellStyle name="Porcentagem 3 3 2 2 5 3 3 2" xfId="14981"/>
    <cellStyle name="Porcentagem 3 3 2 2 5 3 4" xfId="9861"/>
    <cellStyle name="Porcentagem 3 3 2 2 5 4" xfId="3491"/>
    <cellStyle name="Porcentagem 3 3 2 2 5 4 2" xfId="11175"/>
    <cellStyle name="Porcentagem 3 3 2 2 5 5" xfId="6017"/>
    <cellStyle name="Porcentagem 3 3 2 2 5 5 2" xfId="13701"/>
    <cellStyle name="Porcentagem 3 3 2 2 5 6" xfId="8581"/>
    <cellStyle name="Porcentagem 3 3 2 2 6" xfId="610"/>
    <cellStyle name="Porcentagem 3 3 2 2 6 2" xfId="1338"/>
    <cellStyle name="Porcentagem 3 3 2 2 6 2 2" xfId="2885"/>
    <cellStyle name="Porcentagem 3 3 2 2 6 2 2 2" xfId="5480"/>
    <cellStyle name="Porcentagem 3 3 2 2 6 2 2 2 2" xfId="13164"/>
    <cellStyle name="Porcentagem 3 3 2 2 6 2 2 3" xfId="8005"/>
    <cellStyle name="Porcentagem 3 3 2 2 6 2 2 3 2" xfId="15689"/>
    <cellStyle name="Porcentagem 3 3 2 2 6 2 2 4" xfId="10569"/>
    <cellStyle name="Porcentagem 3 3 2 2 6 2 3" xfId="4199"/>
    <cellStyle name="Porcentagem 3 3 2 2 6 2 3 2" xfId="11883"/>
    <cellStyle name="Porcentagem 3 3 2 2 6 2 4" xfId="6725"/>
    <cellStyle name="Porcentagem 3 3 2 2 6 2 4 2" xfId="14409"/>
    <cellStyle name="Porcentagem 3 3 2 2 6 2 5" xfId="9289"/>
    <cellStyle name="Porcentagem 3 3 2 2 6 3" xfId="2245"/>
    <cellStyle name="Porcentagem 3 3 2 2 6 3 2" xfId="4840"/>
    <cellStyle name="Porcentagem 3 3 2 2 6 3 2 2" xfId="12524"/>
    <cellStyle name="Porcentagem 3 3 2 2 6 3 3" xfId="7365"/>
    <cellStyle name="Porcentagem 3 3 2 2 6 3 3 2" xfId="15049"/>
    <cellStyle name="Porcentagem 3 3 2 2 6 3 4" xfId="9929"/>
    <cellStyle name="Porcentagem 3 3 2 2 6 4" xfId="3559"/>
    <cellStyle name="Porcentagem 3 3 2 2 6 4 2" xfId="11243"/>
    <cellStyle name="Porcentagem 3 3 2 2 6 5" xfId="6085"/>
    <cellStyle name="Porcentagem 3 3 2 2 6 5 2" xfId="13769"/>
    <cellStyle name="Porcentagem 3 3 2 2 6 6" xfId="8649"/>
    <cellStyle name="Porcentagem 3 3 2 2 7" xfId="686"/>
    <cellStyle name="Porcentagem 3 3 2 2 7 2" xfId="1414"/>
    <cellStyle name="Porcentagem 3 3 2 2 7 2 2" xfId="2961"/>
    <cellStyle name="Porcentagem 3 3 2 2 7 2 2 2" xfId="5556"/>
    <cellStyle name="Porcentagem 3 3 2 2 7 2 2 2 2" xfId="13240"/>
    <cellStyle name="Porcentagem 3 3 2 2 7 2 2 3" xfId="8081"/>
    <cellStyle name="Porcentagem 3 3 2 2 7 2 2 3 2" xfId="15765"/>
    <cellStyle name="Porcentagem 3 3 2 2 7 2 2 4" xfId="10645"/>
    <cellStyle name="Porcentagem 3 3 2 2 7 2 3" xfId="4275"/>
    <cellStyle name="Porcentagem 3 3 2 2 7 2 3 2" xfId="11959"/>
    <cellStyle name="Porcentagem 3 3 2 2 7 2 4" xfId="6801"/>
    <cellStyle name="Porcentagem 3 3 2 2 7 2 4 2" xfId="14485"/>
    <cellStyle name="Porcentagem 3 3 2 2 7 2 5" xfId="9365"/>
    <cellStyle name="Porcentagem 3 3 2 2 7 3" xfId="2321"/>
    <cellStyle name="Porcentagem 3 3 2 2 7 3 2" xfId="4916"/>
    <cellStyle name="Porcentagem 3 3 2 2 7 3 2 2" xfId="12600"/>
    <cellStyle name="Porcentagem 3 3 2 2 7 3 3" xfId="7441"/>
    <cellStyle name="Porcentagem 3 3 2 2 7 3 3 2" xfId="15125"/>
    <cellStyle name="Porcentagem 3 3 2 2 7 3 4" xfId="10005"/>
    <cellStyle name="Porcentagem 3 3 2 2 7 4" xfId="3635"/>
    <cellStyle name="Porcentagem 3 3 2 2 7 4 2" xfId="11319"/>
    <cellStyle name="Porcentagem 3 3 2 2 7 5" xfId="6161"/>
    <cellStyle name="Porcentagem 3 3 2 2 7 5 2" xfId="13845"/>
    <cellStyle name="Porcentagem 3 3 2 2 7 6" xfId="8725"/>
    <cellStyle name="Porcentagem 3 3 2 2 8" xfId="732"/>
    <cellStyle name="Porcentagem 3 3 2 2 8 2" xfId="1460"/>
    <cellStyle name="Porcentagem 3 3 2 2 8 2 2" xfId="3007"/>
    <cellStyle name="Porcentagem 3 3 2 2 8 2 2 2" xfId="5602"/>
    <cellStyle name="Porcentagem 3 3 2 2 8 2 2 2 2" xfId="13286"/>
    <cellStyle name="Porcentagem 3 3 2 2 8 2 2 3" xfId="8127"/>
    <cellStyle name="Porcentagem 3 3 2 2 8 2 2 3 2" xfId="15811"/>
    <cellStyle name="Porcentagem 3 3 2 2 8 2 2 4" xfId="10691"/>
    <cellStyle name="Porcentagem 3 3 2 2 8 2 3" xfId="4321"/>
    <cellStyle name="Porcentagem 3 3 2 2 8 2 3 2" xfId="12005"/>
    <cellStyle name="Porcentagem 3 3 2 2 8 2 4" xfId="6847"/>
    <cellStyle name="Porcentagem 3 3 2 2 8 2 4 2" xfId="14531"/>
    <cellStyle name="Porcentagem 3 3 2 2 8 2 5" xfId="9411"/>
    <cellStyle name="Porcentagem 3 3 2 2 8 3" xfId="2367"/>
    <cellStyle name="Porcentagem 3 3 2 2 8 3 2" xfId="4962"/>
    <cellStyle name="Porcentagem 3 3 2 2 8 3 2 2" xfId="12646"/>
    <cellStyle name="Porcentagem 3 3 2 2 8 3 3" xfId="7487"/>
    <cellStyle name="Porcentagem 3 3 2 2 8 3 3 2" xfId="15171"/>
    <cellStyle name="Porcentagem 3 3 2 2 8 3 4" xfId="10051"/>
    <cellStyle name="Porcentagem 3 3 2 2 8 4" xfId="3681"/>
    <cellStyle name="Porcentagem 3 3 2 2 8 4 2" xfId="11365"/>
    <cellStyle name="Porcentagem 3 3 2 2 8 5" xfId="6207"/>
    <cellStyle name="Porcentagem 3 3 2 2 8 5 2" xfId="13891"/>
    <cellStyle name="Porcentagem 3 3 2 2 8 6" xfId="8771"/>
    <cellStyle name="Porcentagem 3 3 2 2 9" xfId="898"/>
    <cellStyle name="Porcentagem 3 3 2 2 9 2" xfId="2447"/>
    <cellStyle name="Porcentagem 3 3 2 2 9 2 2" xfId="5042"/>
    <cellStyle name="Porcentagem 3 3 2 2 9 2 2 2" xfId="12726"/>
    <cellStyle name="Porcentagem 3 3 2 2 9 2 3" xfId="7567"/>
    <cellStyle name="Porcentagem 3 3 2 2 9 2 3 2" xfId="15251"/>
    <cellStyle name="Porcentagem 3 3 2 2 9 2 4" xfId="10131"/>
    <cellStyle name="Porcentagem 3 3 2 2 9 3" xfId="3761"/>
    <cellStyle name="Porcentagem 3 3 2 2 9 3 2" xfId="11445"/>
    <cellStyle name="Porcentagem 3 3 2 2 9 4" xfId="6287"/>
    <cellStyle name="Porcentagem 3 3 2 2 9 4 2" xfId="13971"/>
    <cellStyle name="Porcentagem 3 3 2 2 9 5" xfId="8851"/>
    <cellStyle name="Porcentagem 3 3 2 3" xfId="216"/>
    <cellStyle name="Porcentagem 3 3 2 3 2" xfId="944"/>
    <cellStyle name="Porcentagem 3 3 2 3 2 2" xfId="2492"/>
    <cellStyle name="Porcentagem 3 3 2 3 2 2 2" xfId="5087"/>
    <cellStyle name="Porcentagem 3 3 2 3 2 2 2 2" xfId="12771"/>
    <cellStyle name="Porcentagem 3 3 2 3 2 2 3" xfId="7612"/>
    <cellStyle name="Porcentagem 3 3 2 3 2 2 3 2" xfId="15296"/>
    <cellStyle name="Porcentagem 3 3 2 3 2 2 4" xfId="10176"/>
    <cellStyle name="Porcentagem 3 3 2 3 2 3" xfId="3806"/>
    <cellStyle name="Porcentagem 3 3 2 3 2 3 2" xfId="11490"/>
    <cellStyle name="Porcentagem 3 3 2 3 2 4" xfId="6332"/>
    <cellStyle name="Porcentagem 3 3 2 3 2 4 2" xfId="14016"/>
    <cellStyle name="Porcentagem 3 3 2 3 2 5" xfId="8896"/>
    <cellStyle name="Porcentagem 3 3 2 3 3" xfId="1852"/>
    <cellStyle name="Porcentagem 3 3 2 3 3 2" xfId="4447"/>
    <cellStyle name="Porcentagem 3 3 2 3 3 2 2" xfId="12131"/>
    <cellStyle name="Porcentagem 3 3 2 3 3 3" xfId="6972"/>
    <cellStyle name="Porcentagem 3 3 2 3 3 3 2" xfId="14656"/>
    <cellStyle name="Porcentagem 3 3 2 3 3 4" xfId="9536"/>
    <cellStyle name="Porcentagem 3 3 2 3 4" xfId="3166"/>
    <cellStyle name="Porcentagem 3 3 2 3 4 2" xfId="10850"/>
    <cellStyle name="Porcentagem 3 3 2 3 5" xfId="5692"/>
    <cellStyle name="Porcentagem 3 3 2 3 5 2" xfId="13376"/>
    <cellStyle name="Porcentagem 3 3 2 3 6" xfId="8256"/>
    <cellStyle name="Porcentagem 3 3 2 4" xfId="291"/>
    <cellStyle name="Porcentagem 3 3 2 4 2" xfId="1019"/>
    <cellStyle name="Porcentagem 3 3 2 4 2 2" xfId="2567"/>
    <cellStyle name="Porcentagem 3 3 2 4 2 2 2" xfId="5162"/>
    <cellStyle name="Porcentagem 3 3 2 4 2 2 2 2" xfId="12846"/>
    <cellStyle name="Porcentagem 3 3 2 4 2 2 3" xfId="7687"/>
    <cellStyle name="Porcentagem 3 3 2 4 2 2 3 2" xfId="15371"/>
    <cellStyle name="Porcentagem 3 3 2 4 2 2 4" xfId="10251"/>
    <cellStyle name="Porcentagem 3 3 2 4 2 3" xfId="3881"/>
    <cellStyle name="Porcentagem 3 3 2 4 2 3 2" xfId="11565"/>
    <cellStyle name="Porcentagem 3 3 2 4 2 4" xfId="6407"/>
    <cellStyle name="Porcentagem 3 3 2 4 2 4 2" xfId="14091"/>
    <cellStyle name="Porcentagem 3 3 2 4 2 5" xfId="8971"/>
    <cellStyle name="Porcentagem 3 3 2 4 3" xfId="1927"/>
    <cellStyle name="Porcentagem 3 3 2 4 3 2" xfId="4522"/>
    <cellStyle name="Porcentagem 3 3 2 4 3 2 2" xfId="12206"/>
    <cellStyle name="Porcentagem 3 3 2 4 3 3" xfId="7047"/>
    <cellStyle name="Porcentagem 3 3 2 4 3 3 2" xfId="14731"/>
    <cellStyle name="Porcentagem 3 3 2 4 3 4" xfId="9611"/>
    <cellStyle name="Porcentagem 3 3 2 4 4" xfId="3241"/>
    <cellStyle name="Porcentagem 3 3 2 4 4 2" xfId="10925"/>
    <cellStyle name="Porcentagem 3 3 2 4 5" xfId="5767"/>
    <cellStyle name="Porcentagem 3 3 2 4 5 2" xfId="13451"/>
    <cellStyle name="Porcentagem 3 3 2 4 6" xfId="8331"/>
    <cellStyle name="Porcentagem 3 3 2 5" xfId="372"/>
    <cellStyle name="Porcentagem 3 3 2 5 2" xfId="1100"/>
    <cellStyle name="Porcentagem 3 3 2 5 2 2" xfId="2647"/>
    <cellStyle name="Porcentagem 3 3 2 5 2 2 2" xfId="5242"/>
    <cellStyle name="Porcentagem 3 3 2 5 2 2 2 2" xfId="12926"/>
    <cellStyle name="Porcentagem 3 3 2 5 2 2 3" xfId="7767"/>
    <cellStyle name="Porcentagem 3 3 2 5 2 2 3 2" xfId="15451"/>
    <cellStyle name="Porcentagem 3 3 2 5 2 2 4" xfId="10331"/>
    <cellStyle name="Porcentagem 3 3 2 5 2 3" xfId="3961"/>
    <cellStyle name="Porcentagem 3 3 2 5 2 3 2" xfId="11645"/>
    <cellStyle name="Porcentagem 3 3 2 5 2 4" xfId="6487"/>
    <cellStyle name="Porcentagem 3 3 2 5 2 4 2" xfId="14171"/>
    <cellStyle name="Porcentagem 3 3 2 5 2 5" xfId="9051"/>
    <cellStyle name="Porcentagem 3 3 2 5 3" xfId="2007"/>
    <cellStyle name="Porcentagem 3 3 2 5 3 2" xfId="4602"/>
    <cellStyle name="Porcentagem 3 3 2 5 3 2 2" xfId="12286"/>
    <cellStyle name="Porcentagem 3 3 2 5 3 3" xfId="7127"/>
    <cellStyle name="Porcentagem 3 3 2 5 3 3 2" xfId="14811"/>
    <cellStyle name="Porcentagem 3 3 2 5 3 4" xfId="9691"/>
    <cellStyle name="Porcentagem 3 3 2 5 4" xfId="3321"/>
    <cellStyle name="Porcentagem 3 3 2 5 4 2" xfId="11005"/>
    <cellStyle name="Porcentagem 3 3 2 5 5" xfId="5847"/>
    <cellStyle name="Porcentagem 3 3 2 5 5 2" xfId="13531"/>
    <cellStyle name="Porcentagem 3 3 2 5 6" xfId="8411"/>
    <cellStyle name="Porcentagem 3 3 2 6" xfId="481"/>
    <cellStyle name="Porcentagem 3 3 2 6 2" xfId="1209"/>
    <cellStyle name="Porcentagem 3 3 2 6 2 2" xfId="2756"/>
    <cellStyle name="Porcentagem 3 3 2 6 2 2 2" xfId="5351"/>
    <cellStyle name="Porcentagem 3 3 2 6 2 2 2 2" xfId="13035"/>
    <cellStyle name="Porcentagem 3 3 2 6 2 2 3" xfId="7876"/>
    <cellStyle name="Porcentagem 3 3 2 6 2 2 3 2" xfId="15560"/>
    <cellStyle name="Porcentagem 3 3 2 6 2 2 4" xfId="10440"/>
    <cellStyle name="Porcentagem 3 3 2 6 2 3" xfId="4070"/>
    <cellStyle name="Porcentagem 3 3 2 6 2 3 2" xfId="11754"/>
    <cellStyle name="Porcentagem 3 3 2 6 2 4" xfId="6596"/>
    <cellStyle name="Porcentagem 3 3 2 6 2 4 2" xfId="14280"/>
    <cellStyle name="Porcentagem 3 3 2 6 2 5" xfId="9160"/>
    <cellStyle name="Porcentagem 3 3 2 6 3" xfId="2116"/>
    <cellStyle name="Porcentagem 3 3 2 6 3 2" xfId="4711"/>
    <cellStyle name="Porcentagem 3 3 2 6 3 2 2" xfId="12395"/>
    <cellStyle name="Porcentagem 3 3 2 6 3 3" xfId="7236"/>
    <cellStyle name="Porcentagem 3 3 2 6 3 3 2" xfId="14920"/>
    <cellStyle name="Porcentagem 3 3 2 6 3 4" xfId="9800"/>
    <cellStyle name="Porcentagem 3 3 2 6 4" xfId="3430"/>
    <cellStyle name="Porcentagem 3 3 2 6 4 2" xfId="11114"/>
    <cellStyle name="Porcentagem 3 3 2 6 5" xfId="5956"/>
    <cellStyle name="Porcentagem 3 3 2 6 5 2" xfId="13640"/>
    <cellStyle name="Porcentagem 3 3 2 6 6" xfId="8520"/>
    <cellStyle name="Porcentagem 3 3 2 7" xfId="459"/>
    <cellStyle name="Porcentagem 3 3 2 7 2" xfId="1187"/>
    <cellStyle name="Porcentagem 3 3 2 7 2 2" xfId="2734"/>
    <cellStyle name="Porcentagem 3 3 2 7 2 2 2" xfId="5329"/>
    <cellStyle name="Porcentagem 3 3 2 7 2 2 2 2" xfId="13013"/>
    <cellStyle name="Porcentagem 3 3 2 7 2 2 3" xfId="7854"/>
    <cellStyle name="Porcentagem 3 3 2 7 2 2 3 2" xfId="15538"/>
    <cellStyle name="Porcentagem 3 3 2 7 2 2 4" xfId="10418"/>
    <cellStyle name="Porcentagem 3 3 2 7 2 3" xfId="4048"/>
    <cellStyle name="Porcentagem 3 3 2 7 2 3 2" xfId="11732"/>
    <cellStyle name="Porcentagem 3 3 2 7 2 4" xfId="6574"/>
    <cellStyle name="Porcentagem 3 3 2 7 2 4 2" xfId="14258"/>
    <cellStyle name="Porcentagem 3 3 2 7 2 5" xfId="9138"/>
    <cellStyle name="Porcentagem 3 3 2 7 3" xfId="2094"/>
    <cellStyle name="Porcentagem 3 3 2 7 3 2" xfId="4689"/>
    <cellStyle name="Porcentagem 3 3 2 7 3 2 2" xfId="12373"/>
    <cellStyle name="Porcentagem 3 3 2 7 3 3" xfId="7214"/>
    <cellStyle name="Porcentagem 3 3 2 7 3 3 2" xfId="14898"/>
    <cellStyle name="Porcentagem 3 3 2 7 3 4" xfId="9778"/>
    <cellStyle name="Porcentagem 3 3 2 7 4" xfId="3408"/>
    <cellStyle name="Porcentagem 3 3 2 7 4 2" xfId="11092"/>
    <cellStyle name="Porcentagem 3 3 2 7 5" xfId="5934"/>
    <cellStyle name="Porcentagem 3 3 2 7 5 2" xfId="13618"/>
    <cellStyle name="Porcentagem 3 3 2 7 6" xfId="8498"/>
    <cellStyle name="Porcentagem 3 3 2 8" xfId="633"/>
    <cellStyle name="Porcentagem 3 3 2 8 2" xfId="1361"/>
    <cellStyle name="Porcentagem 3 3 2 8 2 2" xfId="2908"/>
    <cellStyle name="Porcentagem 3 3 2 8 2 2 2" xfId="5503"/>
    <cellStyle name="Porcentagem 3 3 2 8 2 2 2 2" xfId="13187"/>
    <cellStyle name="Porcentagem 3 3 2 8 2 2 3" xfId="8028"/>
    <cellStyle name="Porcentagem 3 3 2 8 2 2 3 2" xfId="15712"/>
    <cellStyle name="Porcentagem 3 3 2 8 2 2 4" xfId="10592"/>
    <cellStyle name="Porcentagem 3 3 2 8 2 3" xfId="4222"/>
    <cellStyle name="Porcentagem 3 3 2 8 2 3 2" xfId="11906"/>
    <cellStyle name="Porcentagem 3 3 2 8 2 4" xfId="6748"/>
    <cellStyle name="Porcentagem 3 3 2 8 2 4 2" xfId="14432"/>
    <cellStyle name="Porcentagem 3 3 2 8 2 5" xfId="9312"/>
    <cellStyle name="Porcentagem 3 3 2 8 3" xfId="2268"/>
    <cellStyle name="Porcentagem 3 3 2 8 3 2" xfId="4863"/>
    <cellStyle name="Porcentagem 3 3 2 8 3 2 2" xfId="12547"/>
    <cellStyle name="Porcentagem 3 3 2 8 3 3" xfId="7388"/>
    <cellStyle name="Porcentagem 3 3 2 8 3 3 2" xfId="15072"/>
    <cellStyle name="Porcentagem 3 3 2 8 3 4" xfId="9952"/>
    <cellStyle name="Porcentagem 3 3 2 8 4" xfId="3582"/>
    <cellStyle name="Porcentagem 3 3 2 8 4 2" xfId="11266"/>
    <cellStyle name="Porcentagem 3 3 2 8 5" xfId="6108"/>
    <cellStyle name="Porcentagem 3 3 2 8 5 2" xfId="13792"/>
    <cellStyle name="Porcentagem 3 3 2 8 6" xfId="8672"/>
    <cellStyle name="Porcentagem 3 3 2 9" xfId="433"/>
    <cellStyle name="Porcentagem 3 3 2 9 2" xfId="1161"/>
    <cellStyle name="Porcentagem 3 3 2 9 2 2" xfId="2708"/>
    <cellStyle name="Porcentagem 3 3 2 9 2 2 2" xfId="5303"/>
    <cellStyle name="Porcentagem 3 3 2 9 2 2 2 2" xfId="12987"/>
    <cellStyle name="Porcentagem 3 3 2 9 2 2 3" xfId="7828"/>
    <cellStyle name="Porcentagem 3 3 2 9 2 2 3 2" xfId="15512"/>
    <cellStyle name="Porcentagem 3 3 2 9 2 2 4" xfId="10392"/>
    <cellStyle name="Porcentagem 3 3 2 9 2 3" xfId="4022"/>
    <cellStyle name="Porcentagem 3 3 2 9 2 3 2" xfId="11706"/>
    <cellStyle name="Porcentagem 3 3 2 9 2 4" xfId="6548"/>
    <cellStyle name="Porcentagem 3 3 2 9 2 4 2" xfId="14232"/>
    <cellStyle name="Porcentagem 3 3 2 9 2 5" xfId="9112"/>
    <cellStyle name="Porcentagem 3 3 2 9 3" xfId="2068"/>
    <cellStyle name="Porcentagem 3 3 2 9 3 2" xfId="4663"/>
    <cellStyle name="Porcentagem 3 3 2 9 3 2 2" xfId="12347"/>
    <cellStyle name="Porcentagem 3 3 2 9 3 3" xfId="7188"/>
    <cellStyle name="Porcentagem 3 3 2 9 3 3 2" xfId="14872"/>
    <cellStyle name="Porcentagem 3 3 2 9 3 4" xfId="9752"/>
    <cellStyle name="Porcentagem 3 3 2 9 4" xfId="3382"/>
    <cellStyle name="Porcentagem 3 3 2 9 4 2" xfId="11066"/>
    <cellStyle name="Porcentagem 3 3 2 9 5" xfId="5908"/>
    <cellStyle name="Porcentagem 3 3 2 9 5 2" xfId="13592"/>
    <cellStyle name="Porcentagem 3 3 2 9 6" xfId="8472"/>
    <cellStyle name="Porcentagem 3 3 3" xfId="100"/>
    <cellStyle name="Porcentagem 3 3 3 10" xfId="828"/>
    <cellStyle name="Porcentagem 3 3 3 10 2" xfId="2415"/>
    <cellStyle name="Porcentagem 3 3 3 10 2 2" xfId="5010"/>
    <cellStyle name="Porcentagem 3 3 3 10 2 2 2" xfId="12694"/>
    <cellStyle name="Porcentagem 3 3 3 10 2 3" xfId="7535"/>
    <cellStyle name="Porcentagem 3 3 3 10 2 3 2" xfId="15219"/>
    <cellStyle name="Porcentagem 3 3 3 10 2 4" xfId="10099"/>
    <cellStyle name="Porcentagem 3 3 3 10 3" xfId="3729"/>
    <cellStyle name="Porcentagem 3 3 3 10 3 2" xfId="11413"/>
    <cellStyle name="Porcentagem 3 3 3 10 4" xfId="6255"/>
    <cellStyle name="Porcentagem 3 3 3 10 4 2" xfId="13939"/>
    <cellStyle name="Porcentagem 3 3 3 10 5" xfId="8819"/>
    <cellStyle name="Porcentagem 3 3 3 11" xfId="1775"/>
    <cellStyle name="Porcentagem 3 3 3 11 2" xfId="4370"/>
    <cellStyle name="Porcentagem 3 3 3 11 2 2" xfId="12054"/>
    <cellStyle name="Porcentagem 3 3 3 11 3" xfId="6895"/>
    <cellStyle name="Porcentagem 3 3 3 11 3 2" xfId="14579"/>
    <cellStyle name="Porcentagem 3 3 3 11 4" xfId="9459"/>
    <cellStyle name="Porcentagem 3 3 3 12" xfId="3079"/>
    <cellStyle name="Porcentagem 3 3 3 12 2" xfId="10763"/>
    <cellStyle name="Porcentagem 3 3 3 13" xfId="3061"/>
    <cellStyle name="Porcentagem 3 3 3 13 2" xfId="10745"/>
    <cellStyle name="Porcentagem 3 3 3 14" xfId="8179"/>
    <cellStyle name="Porcentagem 3 3 3 2" xfId="178"/>
    <cellStyle name="Porcentagem 3 3 3 2 10" xfId="1815"/>
    <cellStyle name="Porcentagem 3 3 3 2 10 2" xfId="4410"/>
    <cellStyle name="Porcentagem 3 3 3 2 10 2 2" xfId="12094"/>
    <cellStyle name="Porcentagem 3 3 3 2 10 3" xfId="6935"/>
    <cellStyle name="Porcentagem 3 3 3 2 10 3 2" xfId="14619"/>
    <cellStyle name="Porcentagem 3 3 3 2 10 4" xfId="9499"/>
    <cellStyle name="Porcentagem 3 3 3 2 11" xfId="3129"/>
    <cellStyle name="Porcentagem 3 3 3 2 11 2" xfId="10813"/>
    <cellStyle name="Porcentagem 3 3 3 2 12" xfId="5655"/>
    <cellStyle name="Porcentagem 3 3 3 2 12 2" xfId="13339"/>
    <cellStyle name="Porcentagem 3 3 3 2 13" xfId="8219"/>
    <cellStyle name="Porcentagem 3 3 3 2 2" xfId="267"/>
    <cellStyle name="Porcentagem 3 3 3 2 2 2" xfId="995"/>
    <cellStyle name="Porcentagem 3 3 3 2 2 2 2" xfId="2543"/>
    <cellStyle name="Porcentagem 3 3 3 2 2 2 2 2" xfId="5138"/>
    <cellStyle name="Porcentagem 3 3 3 2 2 2 2 2 2" xfId="12822"/>
    <cellStyle name="Porcentagem 3 3 3 2 2 2 2 3" xfId="7663"/>
    <cellStyle name="Porcentagem 3 3 3 2 2 2 2 3 2" xfId="15347"/>
    <cellStyle name="Porcentagem 3 3 3 2 2 2 2 4" xfId="10227"/>
    <cellStyle name="Porcentagem 3 3 3 2 2 2 3" xfId="3857"/>
    <cellStyle name="Porcentagem 3 3 3 2 2 2 3 2" xfId="11541"/>
    <cellStyle name="Porcentagem 3 3 3 2 2 2 4" xfId="6383"/>
    <cellStyle name="Porcentagem 3 3 3 2 2 2 4 2" xfId="14067"/>
    <cellStyle name="Porcentagem 3 3 3 2 2 2 5" xfId="8947"/>
    <cellStyle name="Porcentagem 3 3 3 2 2 3" xfId="1903"/>
    <cellStyle name="Porcentagem 3 3 3 2 2 3 2" xfId="4498"/>
    <cellStyle name="Porcentagem 3 3 3 2 2 3 2 2" xfId="12182"/>
    <cellStyle name="Porcentagem 3 3 3 2 2 3 3" xfId="7023"/>
    <cellStyle name="Porcentagem 3 3 3 2 2 3 3 2" xfId="14707"/>
    <cellStyle name="Porcentagem 3 3 3 2 2 3 4" xfId="9587"/>
    <cellStyle name="Porcentagem 3 3 3 2 2 4" xfId="3217"/>
    <cellStyle name="Porcentagem 3 3 3 2 2 4 2" xfId="10901"/>
    <cellStyle name="Porcentagem 3 3 3 2 2 5" xfId="5743"/>
    <cellStyle name="Porcentagem 3 3 3 2 2 5 2" xfId="13427"/>
    <cellStyle name="Porcentagem 3 3 3 2 2 6" xfId="8307"/>
    <cellStyle name="Porcentagem 3 3 3 2 3" xfId="339"/>
    <cellStyle name="Porcentagem 3 3 3 2 3 2" xfId="1067"/>
    <cellStyle name="Porcentagem 3 3 3 2 3 2 2" xfId="2615"/>
    <cellStyle name="Porcentagem 3 3 3 2 3 2 2 2" xfId="5210"/>
    <cellStyle name="Porcentagem 3 3 3 2 3 2 2 2 2" xfId="12894"/>
    <cellStyle name="Porcentagem 3 3 3 2 3 2 2 3" xfId="7735"/>
    <cellStyle name="Porcentagem 3 3 3 2 3 2 2 3 2" xfId="15419"/>
    <cellStyle name="Porcentagem 3 3 3 2 3 2 2 4" xfId="10299"/>
    <cellStyle name="Porcentagem 3 3 3 2 3 2 3" xfId="3929"/>
    <cellStyle name="Porcentagem 3 3 3 2 3 2 3 2" xfId="11613"/>
    <cellStyle name="Porcentagem 3 3 3 2 3 2 4" xfId="6455"/>
    <cellStyle name="Porcentagem 3 3 3 2 3 2 4 2" xfId="14139"/>
    <cellStyle name="Porcentagem 3 3 3 2 3 2 5" xfId="9019"/>
    <cellStyle name="Porcentagem 3 3 3 2 3 3" xfId="1975"/>
    <cellStyle name="Porcentagem 3 3 3 2 3 3 2" xfId="4570"/>
    <cellStyle name="Porcentagem 3 3 3 2 3 3 2 2" xfId="12254"/>
    <cellStyle name="Porcentagem 3 3 3 2 3 3 3" xfId="7095"/>
    <cellStyle name="Porcentagem 3 3 3 2 3 3 3 2" xfId="14779"/>
    <cellStyle name="Porcentagem 3 3 3 2 3 3 4" xfId="9659"/>
    <cellStyle name="Porcentagem 3 3 3 2 3 4" xfId="3289"/>
    <cellStyle name="Porcentagem 3 3 3 2 3 4 2" xfId="10973"/>
    <cellStyle name="Porcentagem 3 3 3 2 3 5" xfId="5815"/>
    <cellStyle name="Porcentagem 3 3 3 2 3 5 2" xfId="13499"/>
    <cellStyle name="Porcentagem 3 3 3 2 3 6" xfId="8379"/>
    <cellStyle name="Porcentagem 3 3 3 2 4" xfId="420"/>
    <cellStyle name="Porcentagem 3 3 3 2 4 2" xfId="1148"/>
    <cellStyle name="Porcentagem 3 3 3 2 4 2 2" xfId="2695"/>
    <cellStyle name="Porcentagem 3 3 3 2 4 2 2 2" xfId="5290"/>
    <cellStyle name="Porcentagem 3 3 3 2 4 2 2 2 2" xfId="12974"/>
    <cellStyle name="Porcentagem 3 3 3 2 4 2 2 3" xfId="7815"/>
    <cellStyle name="Porcentagem 3 3 3 2 4 2 2 3 2" xfId="15499"/>
    <cellStyle name="Porcentagem 3 3 3 2 4 2 2 4" xfId="10379"/>
    <cellStyle name="Porcentagem 3 3 3 2 4 2 3" xfId="4009"/>
    <cellStyle name="Porcentagem 3 3 3 2 4 2 3 2" xfId="11693"/>
    <cellStyle name="Porcentagem 3 3 3 2 4 2 4" xfId="6535"/>
    <cellStyle name="Porcentagem 3 3 3 2 4 2 4 2" xfId="14219"/>
    <cellStyle name="Porcentagem 3 3 3 2 4 2 5" xfId="9099"/>
    <cellStyle name="Porcentagem 3 3 3 2 4 3" xfId="2055"/>
    <cellStyle name="Porcentagem 3 3 3 2 4 3 2" xfId="4650"/>
    <cellStyle name="Porcentagem 3 3 3 2 4 3 2 2" xfId="12334"/>
    <cellStyle name="Porcentagem 3 3 3 2 4 3 3" xfId="7175"/>
    <cellStyle name="Porcentagem 3 3 3 2 4 3 3 2" xfId="14859"/>
    <cellStyle name="Porcentagem 3 3 3 2 4 3 4" xfId="9739"/>
    <cellStyle name="Porcentagem 3 3 3 2 4 4" xfId="3369"/>
    <cellStyle name="Porcentagem 3 3 3 2 4 4 2" xfId="11053"/>
    <cellStyle name="Porcentagem 3 3 3 2 4 5" xfId="5895"/>
    <cellStyle name="Porcentagem 3 3 3 2 4 5 2" xfId="13579"/>
    <cellStyle name="Porcentagem 3 3 3 2 4 6" xfId="8459"/>
    <cellStyle name="Porcentagem 3 3 3 2 5" xfId="550"/>
    <cellStyle name="Porcentagem 3 3 3 2 5 2" xfId="1278"/>
    <cellStyle name="Porcentagem 3 3 3 2 5 2 2" xfId="2825"/>
    <cellStyle name="Porcentagem 3 3 3 2 5 2 2 2" xfId="5420"/>
    <cellStyle name="Porcentagem 3 3 3 2 5 2 2 2 2" xfId="13104"/>
    <cellStyle name="Porcentagem 3 3 3 2 5 2 2 3" xfId="7945"/>
    <cellStyle name="Porcentagem 3 3 3 2 5 2 2 3 2" xfId="15629"/>
    <cellStyle name="Porcentagem 3 3 3 2 5 2 2 4" xfId="10509"/>
    <cellStyle name="Porcentagem 3 3 3 2 5 2 3" xfId="4139"/>
    <cellStyle name="Porcentagem 3 3 3 2 5 2 3 2" xfId="11823"/>
    <cellStyle name="Porcentagem 3 3 3 2 5 2 4" xfId="6665"/>
    <cellStyle name="Porcentagem 3 3 3 2 5 2 4 2" xfId="14349"/>
    <cellStyle name="Porcentagem 3 3 3 2 5 2 5" xfId="9229"/>
    <cellStyle name="Porcentagem 3 3 3 2 5 3" xfId="2185"/>
    <cellStyle name="Porcentagem 3 3 3 2 5 3 2" xfId="4780"/>
    <cellStyle name="Porcentagem 3 3 3 2 5 3 2 2" xfId="12464"/>
    <cellStyle name="Porcentagem 3 3 3 2 5 3 3" xfId="7305"/>
    <cellStyle name="Porcentagem 3 3 3 2 5 3 3 2" xfId="14989"/>
    <cellStyle name="Porcentagem 3 3 3 2 5 3 4" xfId="9869"/>
    <cellStyle name="Porcentagem 3 3 3 2 5 4" xfId="3499"/>
    <cellStyle name="Porcentagem 3 3 3 2 5 4 2" xfId="11183"/>
    <cellStyle name="Porcentagem 3 3 3 2 5 5" xfId="6025"/>
    <cellStyle name="Porcentagem 3 3 3 2 5 5 2" xfId="13709"/>
    <cellStyle name="Porcentagem 3 3 3 2 5 6" xfId="8589"/>
    <cellStyle name="Porcentagem 3 3 3 2 6" xfId="618"/>
    <cellStyle name="Porcentagem 3 3 3 2 6 2" xfId="1346"/>
    <cellStyle name="Porcentagem 3 3 3 2 6 2 2" xfId="2893"/>
    <cellStyle name="Porcentagem 3 3 3 2 6 2 2 2" xfId="5488"/>
    <cellStyle name="Porcentagem 3 3 3 2 6 2 2 2 2" xfId="13172"/>
    <cellStyle name="Porcentagem 3 3 3 2 6 2 2 3" xfId="8013"/>
    <cellStyle name="Porcentagem 3 3 3 2 6 2 2 3 2" xfId="15697"/>
    <cellStyle name="Porcentagem 3 3 3 2 6 2 2 4" xfId="10577"/>
    <cellStyle name="Porcentagem 3 3 3 2 6 2 3" xfId="4207"/>
    <cellStyle name="Porcentagem 3 3 3 2 6 2 3 2" xfId="11891"/>
    <cellStyle name="Porcentagem 3 3 3 2 6 2 4" xfId="6733"/>
    <cellStyle name="Porcentagem 3 3 3 2 6 2 4 2" xfId="14417"/>
    <cellStyle name="Porcentagem 3 3 3 2 6 2 5" xfId="9297"/>
    <cellStyle name="Porcentagem 3 3 3 2 6 3" xfId="2253"/>
    <cellStyle name="Porcentagem 3 3 3 2 6 3 2" xfId="4848"/>
    <cellStyle name="Porcentagem 3 3 3 2 6 3 2 2" xfId="12532"/>
    <cellStyle name="Porcentagem 3 3 3 2 6 3 3" xfId="7373"/>
    <cellStyle name="Porcentagem 3 3 3 2 6 3 3 2" xfId="15057"/>
    <cellStyle name="Porcentagem 3 3 3 2 6 3 4" xfId="9937"/>
    <cellStyle name="Porcentagem 3 3 3 2 6 4" xfId="3567"/>
    <cellStyle name="Porcentagem 3 3 3 2 6 4 2" xfId="11251"/>
    <cellStyle name="Porcentagem 3 3 3 2 6 5" xfId="6093"/>
    <cellStyle name="Porcentagem 3 3 3 2 6 5 2" xfId="13777"/>
    <cellStyle name="Porcentagem 3 3 3 2 6 6" xfId="8657"/>
    <cellStyle name="Porcentagem 3 3 3 2 7" xfId="694"/>
    <cellStyle name="Porcentagem 3 3 3 2 7 2" xfId="1422"/>
    <cellStyle name="Porcentagem 3 3 3 2 7 2 2" xfId="2969"/>
    <cellStyle name="Porcentagem 3 3 3 2 7 2 2 2" xfId="5564"/>
    <cellStyle name="Porcentagem 3 3 3 2 7 2 2 2 2" xfId="13248"/>
    <cellStyle name="Porcentagem 3 3 3 2 7 2 2 3" xfId="8089"/>
    <cellStyle name="Porcentagem 3 3 3 2 7 2 2 3 2" xfId="15773"/>
    <cellStyle name="Porcentagem 3 3 3 2 7 2 2 4" xfId="10653"/>
    <cellStyle name="Porcentagem 3 3 3 2 7 2 3" xfId="4283"/>
    <cellStyle name="Porcentagem 3 3 3 2 7 2 3 2" xfId="11967"/>
    <cellStyle name="Porcentagem 3 3 3 2 7 2 4" xfId="6809"/>
    <cellStyle name="Porcentagem 3 3 3 2 7 2 4 2" xfId="14493"/>
    <cellStyle name="Porcentagem 3 3 3 2 7 2 5" xfId="9373"/>
    <cellStyle name="Porcentagem 3 3 3 2 7 3" xfId="2329"/>
    <cellStyle name="Porcentagem 3 3 3 2 7 3 2" xfId="4924"/>
    <cellStyle name="Porcentagem 3 3 3 2 7 3 2 2" xfId="12608"/>
    <cellStyle name="Porcentagem 3 3 3 2 7 3 3" xfId="7449"/>
    <cellStyle name="Porcentagem 3 3 3 2 7 3 3 2" xfId="15133"/>
    <cellStyle name="Porcentagem 3 3 3 2 7 3 4" xfId="10013"/>
    <cellStyle name="Porcentagem 3 3 3 2 7 4" xfId="3643"/>
    <cellStyle name="Porcentagem 3 3 3 2 7 4 2" xfId="11327"/>
    <cellStyle name="Porcentagem 3 3 3 2 7 5" xfId="6169"/>
    <cellStyle name="Porcentagem 3 3 3 2 7 5 2" xfId="13853"/>
    <cellStyle name="Porcentagem 3 3 3 2 7 6" xfId="8733"/>
    <cellStyle name="Porcentagem 3 3 3 2 8" xfId="740"/>
    <cellStyle name="Porcentagem 3 3 3 2 8 2" xfId="1468"/>
    <cellStyle name="Porcentagem 3 3 3 2 8 2 2" xfId="3015"/>
    <cellStyle name="Porcentagem 3 3 3 2 8 2 2 2" xfId="5610"/>
    <cellStyle name="Porcentagem 3 3 3 2 8 2 2 2 2" xfId="13294"/>
    <cellStyle name="Porcentagem 3 3 3 2 8 2 2 3" xfId="8135"/>
    <cellStyle name="Porcentagem 3 3 3 2 8 2 2 3 2" xfId="15819"/>
    <cellStyle name="Porcentagem 3 3 3 2 8 2 2 4" xfId="10699"/>
    <cellStyle name="Porcentagem 3 3 3 2 8 2 3" xfId="4329"/>
    <cellStyle name="Porcentagem 3 3 3 2 8 2 3 2" xfId="12013"/>
    <cellStyle name="Porcentagem 3 3 3 2 8 2 4" xfId="6855"/>
    <cellStyle name="Porcentagem 3 3 3 2 8 2 4 2" xfId="14539"/>
    <cellStyle name="Porcentagem 3 3 3 2 8 2 5" xfId="9419"/>
    <cellStyle name="Porcentagem 3 3 3 2 8 3" xfId="2375"/>
    <cellStyle name="Porcentagem 3 3 3 2 8 3 2" xfId="4970"/>
    <cellStyle name="Porcentagem 3 3 3 2 8 3 2 2" xfId="12654"/>
    <cellStyle name="Porcentagem 3 3 3 2 8 3 3" xfId="7495"/>
    <cellStyle name="Porcentagem 3 3 3 2 8 3 3 2" xfId="15179"/>
    <cellStyle name="Porcentagem 3 3 3 2 8 3 4" xfId="10059"/>
    <cellStyle name="Porcentagem 3 3 3 2 8 4" xfId="3689"/>
    <cellStyle name="Porcentagem 3 3 3 2 8 4 2" xfId="11373"/>
    <cellStyle name="Porcentagem 3 3 3 2 8 5" xfId="6215"/>
    <cellStyle name="Porcentagem 3 3 3 2 8 5 2" xfId="13899"/>
    <cellStyle name="Porcentagem 3 3 3 2 8 6" xfId="8779"/>
    <cellStyle name="Porcentagem 3 3 3 2 9" xfId="906"/>
    <cellStyle name="Porcentagem 3 3 3 2 9 2" xfId="2455"/>
    <cellStyle name="Porcentagem 3 3 3 2 9 2 2" xfId="5050"/>
    <cellStyle name="Porcentagem 3 3 3 2 9 2 2 2" xfId="12734"/>
    <cellStyle name="Porcentagem 3 3 3 2 9 2 3" xfId="7575"/>
    <cellStyle name="Porcentagem 3 3 3 2 9 2 3 2" xfId="15259"/>
    <cellStyle name="Porcentagem 3 3 3 2 9 2 4" xfId="10139"/>
    <cellStyle name="Porcentagem 3 3 3 2 9 3" xfId="3769"/>
    <cellStyle name="Porcentagem 3 3 3 2 9 3 2" xfId="11453"/>
    <cellStyle name="Porcentagem 3 3 3 2 9 4" xfId="6295"/>
    <cellStyle name="Porcentagem 3 3 3 2 9 4 2" xfId="13979"/>
    <cellStyle name="Porcentagem 3 3 3 2 9 5" xfId="8859"/>
    <cellStyle name="Porcentagem 3 3 3 3" xfId="224"/>
    <cellStyle name="Porcentagem 3 3 3 3 2" xfId="952"/>
    <cellStyle name="Porcentagem 3 3 3 3 2 2" xfId="2500"/>
    <cellStyle name="Porcentagem 3 3 3 3 2 2 2" xfId="5095"/>
    <cellStyle name="Porcentagem 3 3 3 3 2 2 2 2" xfId="12779"/>
    <cellStyle name="Porcentagem 3 3 3 3 2 2 3" xfId="7620"/>
    <cellStyle name="Porcentagem 3 3 3 3 2 2 3 2" xfId="15304"/>
    <cellStyle name="Porcentagem 3 3 3 3 2 2 4" xfId="10184"/>
    <cellStyle name="Porcentagem 3 3 3 3 2 3" xfId="3814"/>
    <cellStyle name="Porcentagem 3 3 3 3 2 3 2" xfId="11498"/>
    <cellStyle name="Porcentagem 3 3 3 3 2 4" xfId="6340"/>
    <cellStyle name="Porcentagem 3 3 3 3 2 4 2" xfId="14024"/>
    <cellStyle name="Porcentagem 3 3 3 3 2 5" xfId="8904"/>
    <cellStyle name="Porcentagem 3 3 3 3 3" xfId="1860"/>
    <cellStyle name="Porcentagem 3 3 3 3 3 2" xfId="4455"/>
    <cellStyle name="Porcentagem 3 3 3 3 3 2 2" xfId="12139"/>
    <cellStyle name="Porcentagem 3 3 3 3 3 3" xfId="6980"/>
    <cellStyle name="Porcentagem 3 3 3 3 3 3 2" xfId="14664"/>
    <cellStyle name="Porcentagem 3 3 3 3 3 4" xfId="9544"/>
    <cellStyle name="Porcentagem 3 3 3 3 4" xfId="3174"/>
    <cellStyle name="Porcentagem 3 3 3 3 4 2" xfId="10858"/>
    <cellStyle name="Porcentagem 3 3 3 3 5" xfId="5700"/>
    <cellStyle name="Porcentagem 3 3 3 3 5 2" xfId="13384"/>
    <cellStyle name="Porcentagem 3 3 3 3 6" xfId="8264"/>
    <cellStyle name="Porcentagem 3 3 3 4" xfId="299"/>
    <cellStyle name="Porcentagem 3 3 3 4 2" xfId="1027"/>
    <cellStyle name="Porcentagem 3 3 3 4 2 2" xfId="2575"/>
    <cellStyle name="Porcentagem 3 3 3 4 2 2 2" xfId="5170"/>
    <cellStyle name="Porcentagem 3 3 3 4 2 2 2 2" xfId="12854"/>
    <cellStyle name="Porcentagem 3 3 3 4 2 2 3" xfId="7695"/>
    <cellStyle name="Porcentagem 3 3 3 4 2 2 3 2" xfId="15379"/>
    <cellStyle name="Porcentagem 3 3 3 4 2 2 4" xfId="10259"/>
    <cellStyle name="Porcentagem 3 3 3 4 2 3" xfId="3889"/>
    <cellStyle name="Porcentagem 3 3 3 4 2 3 2" xfId="11573"/>
    <cellStyle name="Porcentagem 3 3 3 4 2 4" xfId="6415"/>
    <cellStyle name="Porcentagem 3 3 3 4 2 4 2" xfId="14099"/>
    <cellStyle name="Porcentagem 3 3 3 4 2 5" xfId="8979"/>
    <cellStyle name="Porcentagem 3 3 3 4 3" xfId="1935"/>
    <cellStyle name="Porcentagem 3 3 3 4 3 2" xfId="4530"/>
    <cellStyle name="Porcentagem 3 3 3 4 3 2 2" xfId="12214"/>
    <cellStyle name="Porcentagem 3 3 3 4 3 3" xfId="7055"/>
    <cellStyle name="Porcentagem 3 3 3 4 3 3 2" xfId="14739"/>
    <cellStyle name="Porcentagem 3 3 3 4 3 4" xfId="9619"/>
    <cellStyle name="Porcentagem 3 3 3 4 4" xfId="3249"/>
    <cellStyle name="Porcentagem 3 3 3 4 4 2" xfId="10933"/>
    <cellStyle name="Porcentagem 3 3 3 4 5" xfId="5775"/>
    <cellStyle name="Porcentagem 3 3 3 4 5 2" xfId="13459"/>
    <cellStyle name="Porcentagem 3 3 3 4 6" xfId="8339"/>
    <cellStyle name="Porcentagem 3 3 3 5" xfId="380"/>
    <cellStyle name="Porcentagem 3 3 3 5 2" xfId="1108"/>
    <cellStyle name="Porcentagem 3 3 3 5 2 2" xfId="2655"/>
    <cellStyle name="Porcentagem 3 3 3 5 2 2 2" xfId="5250"/>
    <cellStyle name="Porcentagem 3 3 3 5 2 2 2 2" xfId="12934"/>
    <cellStyle name="Porcentagem 3 3 3 5 2 2 3" xfId="7775"/>
    <cellStyle name="Porcentagem 3 3 3 5 2 2 3 2" xfId="15459"/>
    <cellStyle name="Porcentagem 3 3 3 5 2 2 4" xfId="10339"/>
    <cellStyle name="Porcentagem 3 3 3 5 2 3" xfId="3969"/>
    <cellStyle name="Porcentagem 3 3 3 5 2 3 2" xfId="11653"/>
    <cellStyle name="Porcentagem 3 3 3 5 2 4" xfId="6495"/>
    <cellStyle name="Porcentagem 3 3 3 5 2 4 2" xfId="14179"/>
    <cellStyle name="Porcentagem 3 3 3 5 2 5" xfId="9059"/>
    <cellStyle name="Porcentagem 3 3 3 5 3" xfId="2015"/>
    <cellStyle name="Porcentagem 3 3 3 5 3 2" xfId="4610"/>
    <cellStyle name="Porcentagem 3 3 3 5 3 2 2" xfId="12294"/>
    <cellStyle name="Porcentagem 3 3 3 5 3 3" xfId="7135"/>
    <cellStyle name="Porcentagem 3 3 3 5 3 3 2" xfId="14819"/>
    <cellStyle name="Porcentagem 3 3 3 5 3 4" xfId="9699"/>
    <cellStyle name="Porcentagem 3 3 3 5 4" xfId="3329"/>
    <cellStyle name="Porcentagem 3 3 3 5 4 2" xfId="11013"/>
    <cellStyle name="Porcentagem 3 3 3 5 5" xfId="5855"/>
    <cellStyle name="Porcentagem 3 3 3 5 5 2" xfId="13539"/>
    <cellStyle name="Porcentagem 3 3 3 5 6" xfId="8419"/>
    <cellStyle name="Porcentagem 3 3 3 6" xfId="489"/>
    <cellStyle name="Porcentagem 3 3 3 6 2" xfId="1217"/>
    <cellStyle name="Porcentagem 3 3 3 6 2 2" xfId="2764"/>
    <cellStyle name="Porcentagem 3 3 3 6 2 2 2" xfId="5359"/>
    <cellStyle name="Porcentagem 3 3 3 6 2 2 2 2" xfId="13043"/>
    <cellStyle name="Porcentagem 3 3 3 6 2 2 3" xfId="7884"/>
    <cellStyle name="Porcentagem 3 3 3 6 2 2 3 2" xfId="15568"/>
    <cellStyle name="Porcentagem 3 3 3 6 2 2 4" xfId="10448"/>
    <cellStyle name="Porcentagem 3 3 3 6 2 3" xfId="4078"/>
    <cellStyle name="Porcentagem 3 3 3 6 2 3 2" xfId="11762"/>
    <cellStyle name="Porcentagem 3 3 3 6 2 4" xfId="6604"/>
    <cellStyle name="Porcentagem 3 3 3 6 2 4 2" xfId="14288"/>
    <cellStyle name="Porcentagem 3 3 3 6 2 5" xfId="9168"/>
    <cellStyle name="Porcentagem 3 3 3 6 3" xfId="2124"/>
    <cellStyle name="Porcentagem 3 3 3 6 3 2" xfId="4719"/>
    <cellStyle name="Porcentagem 3 3 3 6 3 2 2" xfId="12403"/>
    <cellStyle name="Porcentagem 3 3 3 6 3 3" xfId="7244"/>
    <cellStyle name="Porcentagem 3 3 3 6 3 3 2" xfId="14928"/>
    <cellStyle name="Porcentagem 3 3 3 6 3 4" xfId="9808"/>
    <cellStyle name="Porcentagem 3 3 3 6 4" xfId="3438"/>
    <cellStyle name="Porcentagem 3 3 3 6 4 2" xfId="11122"/>
    <cellStyle name="Porcentagem 3 3 3 6 5" xfId="5964"/>
    <cellStyle name="Porcentagem 3 3 3 6 5 2" xfId="13648"/>
    <cellStyle name="Porcentagem 3 3 3 6 6" xfId="8528"/>
    <cellStyle name="Porcentagem 3 3 3 7" xfId="566"/>
    <cellStyle name="Porcentagem 3 3 3 7 2" xfId="1294"/>
    <cellStyle name="Porcentagem 3 3 3 7 2 2" xfId="2841"/>
    <cellStyle name="Porcentagem 3 3 3 7 2 2 2" xfId="5436"/>
    <cellStyle name="Porcentagem 3 3 3 7 2 2 2 2" xfId="13120"/>
    <cellStyle name="Porcentagem 3 3 3 7 2 2 3" xfId="7961"/>
    <cellStyle name="Porcentagem 3 3 3 7 2 2 3 2" xfId="15645"/>
    <cellStyle name="Porcentagem 3 3 3 7 2 2 4" xfId="10525"/>
    <cellStyle name="Porcentagem 3 3 3 7 2 3" xfId="4155"/>
    <cellStyle name="Porcentagem 3 3 3 7 2 3 2" xfId="11839"/>
    <cellStyle name="Porcentagem 3 3 3 7 2 4" xfId="6681"/>
    <cellStyle name="Porcentagem 3 3 3 7 2 4 2" xfId="14365"/>
    <cellStyle name="Porcentagem 3 3 3 7 2 5" xfId="9245"/>
    <cellStyle name="Porcentagem 3 3 3 7 3" xfId="2201"/>
    <cellStyle name="Porcentagem 3 3 3 7 3 2" xfId="4796"/>
    <cellStyle name="Porcentagem 3 3 3 7 3 2 2" xfId="12480"/>
    <cellStyle name="Porcentagem 3 3 3 7 3 3" xfId="7321"/>
    <cellStyle name="Porcentagem 3 3 3 7 3 3 2" xfId="15005"/>
    <cellStyle name="Porcentagem 3 3 3 7 3 4" xfId="9885"/>
    <cellStyle name="Porcentagem 3 3 3 7 4" xfId="3515"/>
    <cellStyle name="Porcentagem 3 3 3 7 4 2" xfId="11199"/>
    <cellStyle name="Porcentagem 3 3 3 7 5" xfId="6041"/>
    <cellStyle name="Porcentagem 3 3 3 7 5 2" xfId="13725"/>
    <cellStyle name="Porcentagem 3 3 3 7 6" xfId="8605"/>
    <cellStyle name="Porcentagem 3 3 3 8" xfId="641"/>
    <cellStyle name="Porcentagem 3 3 3 8 2" xfId="1369"/>
    <cellStyle name="Porcentagem 3 3 3 8 2 2" xfId="2916"/>
    <cellStyle name="Porcentagem 3 3 3 8 2 2 2" xfId="5511"/>
    <cellStyle name="Porcentagem 3 3 3 8 2 2 2 2" xfId="13195"/>
    <cellStyle name="Porcentagem 3 3 3 8 2 2 3" xfId="8036"/>
    <cellStyle name="Porcentagem 3 3 3 8 2 2 3 2" xfId="15720"/>
    <cellStyle name="Porcentagem 3 3 3 8 2 2 4" xfId="10600"/>
    <cellStyle name="Porcentagem 3 3 3 8 2 3" xfId="4230"/>
    <cellStyle name="Porcentagem 3 3 3 8 2 3 2" xfId="11914"/>
    <cellStyle name="Porcentagem 3 3 3 8 2 4" xfId="6756"/>
    <cellStyle name="Porcentagem 3 3 3 8 2 4 2" xfId="14440"/>
    <cellStyle name="Porcentagem 3 3 3 8 2 5" xfId="9320"/>
    <cellStyle name="Porcentagem 3 3 3 8 3" xfId="2276"/>
    <cellStyle name="Porcentagem 3 3 3 8 3 2" xfId="4871"/>
    <cellStyle name="Porcentagem 3 3 3 8 3 2 2" xfId="12555"/>
    <cellStyle name="Porcentagem 3 3 3 8 3 3" xfId="7396"/>
    <cellStyle name="Porcentagem 3 3 3 8 3 3 2" xfId="15080"/>
    <cellStyle name="Porcentagem 3 3 3 8 3 4" xfId="9960"/>
    <cellStyle name="Porcentagem 3 3 3 8 4" xfId="3590"/>
    <cellStyle name="Porcentagem 3 3 3 8 4 2" xfId="11274"/>
    <cellStyle name="Porcentagem 3 3 3 8 5" xfId="6116"/>
    <cellStyle name="Porcentagem 3 3 3 8 5 2" xfId="13800"/>
    <cellStyle name="Porcentagem 3 3 3 8 6" xfId="8680"/>
    <cellStyle name="Porcentagem 3 3 3 9" xfId="584"/>
    <cellStyle name="Porcentagem 3 3 3 9 2" xfId="1312"/>
    <cellStyle name="Porcentagem 3 3 3 9 2 2" xfId="2859"/>
    <cellStyle name="Porcentagem 3 3 3 9 2 2 2" xfId="5454"/>
    <cellStyle name="Porcentagem 3 3 3 9 2 2 2 2" xfId="13138"/>
    <cellStyle name="Porcentagem 3 3 3 9 2 2 3" xfId="7979"/>
    <cellStyle name="Porcentagem 3 3 3 9 2 2 3 2" xfId="15663"/>
    <cellStyle name="Porcentagem 3 3 3 9 2 2 4" xfId="10543"/>
    <cellStyle name="Porcentagem 3 3 3 9 2 3" xfId="4173"/>
    <cellStyle name="Porcentagem 3 3 3 9 2 3 2" xfId="11857"/>
    <cellStyle name="Porcentagem 3 3 3 9 2 4" xfId="6699"/>
    <cellStyle name="Porcentagem 3 3 3 9 2 4 2" xfId="14383"/>
    <cellStyle name="Porcentagem 3 3 3 9 2 5" xfId="9263"/>
    <cellStyle name="Porcentagem 3 3 3 9 3" xfId="2219"/>
    <cellStyle name="Porcentagem 3 3 3 9 3 2" xfId="4814"/>
    <cellStyle name="Porcentagem 3 3 3 9 3 2 2" xfId="12498"/>
    <cellStyle name="Porcentagem 3 3 3 9 3 3" xfId="7339"/>
    <cellStyle name="Porcentagem 3 3 3 9 3 3 2" xfId="15023"/>
    <cellStyle name="Porcentagem 3 3 3 9 3 4" xfId="9903"/>
    <cellStyle name="Porcentagem 3 3 3 9 4" xfId="3533"/>
    <cellStyle name="Porcentagem 3 3 3 9 4 2" xfId="11217"/>
    <cellStyle name="Porcentagem 3 3 3 9 5" xfId="6059"/>
    <cellStyle name="Porcentagem 3 3 3 9 5 2" xfId="13743"/>
    <cellStyle name="Porcentagem 3 3 3 9 6" xfId="8623"/>
    <cellStyle name="Porcentagem 3 3 4" xfId="158"/>
    <cellStyle name="Porcentagem 3 3 4 10" xfId="1795"/>
    <cellStyle name="Porcentagem 3 3 4 10 2" xfId="4390"/>
    <cellStyle name="Porcentagem 3 3 4 10 2 2" xfId="12074"/>
    <cellStyle name="Porcentagem 3 3 4 10 3" xfId="6915"/>
    <cellStyle name="Porcentagem 3 3 4 10 3 2" xfId="14599"/>
    <cellStyle name="Porcentagem 3 3 4 10 4" xfId="9479"/>
    <cellStyle name="Porcentagem 3 3 4 11" xfId="3109"/>
    <cellStyle name="Porcentagem 3 3 4 11 2" xfId="10793"/>
    <cellStyle name="Porcentagem 3 3 4 12" xfId="5635"/>
    <cellStyle name="Porcentagem 3 3 4 12 2" xfId="13319"/>
    <cellStyle name="Porcentagem 3 3 4 13" xfId="8199"/>
    <cellStyle name="Porcentagem 3 3 4 2" xfId="247"/>
    <cellStyle name="Porcentagem 3 3 4 2 2" xfId="975"/>
    <cellStyle name="Porcentagem 3 3 4 2 2 2" xfId="2523"/>
    <cellStyle name="Porcentagem 3 3 4 2 2 2 2" xfId="5118"/>
    <cellStyle name="Porcentagem 3 3 4 2 2 2 2 2" xfId="12802"/>
    <cellStyle name="Porcentagem 3 3 4 2 2 2 3" xfId="7643"/>
    <cellStyle name="Porcentagem 3 3 4 2 2 2 3 2" xfId="15327"/>
    <cellStyle name="Porcentagem 3 3 4 2 2 2 4" xfId="10207"/>
    <cellStyle name="Porcentagem 3 3 4 2 2 3" xfId="3837"/>
    <cellStyle name="Porcentagem 3 3 4 2 2 3 2" xfId="11521"/>
    <cellStyle name="Porcentagem 3 3 4 2 2 4" xfId="6363"/>
    <cellStyle name="Porcentagem 3 3 4 2 2 4 2" xfId="14047"/>
    <cellStyle name="Porcentagem 3 3 4 2 2 5" xfId="8927"/>
    <cellStyle name="Porcentagem 3 3 4 2 3" xfId="1883"/>
    <cellStyle name="Porcentagem 3 3 4 2 3 2" xfId="4478"/>
    <cellStyle name="Porcentagem 3 3 4 2 3 2 2" xfId="12162"/>
    <cellStyle name="Porcentagem 3 3 4 2 3 3" xfId="7003"/>
    <cellStyle name="Porcentagem 3 3 4 2 3 3 2" xfId="14687"/>
    <cellStyle name="Porcentagem 3 3 4 2 3 4" xfId="9567"/>
    <cellStyle name="Porcentagem 3 3 4 2 4" xfId="3197"/>
    <cellStyle name="Porcentagem 3 3 4 2 4 2" xfId="10881"/>
    <cellStyle name="Porcentagem 3 3 4 2 5" xfId="5723"/>
    <cellStyle name="Porcentagem 3 3 4 2 5 2" xfId="13407"/>
    <cellStyle name="Porcentagem 3 3 4 2 6" xfId="8287"/>
    <cellStyle name="Porcentagem 3 3 4 3" xfId="319"/>
    <cellStyle name="Porcentagem 3 3 4 3 2" xfId="1047"/>
    <cellStyle name="Porcentagem 3 3 4 3 2 2" xfId="2595"/>
    <cellStyle name="Porcentagem 3 3 4 3 2 2 2" xfId="5190"/>
    <cellStyle name="Porcentagem 3 3 4 3 2 2 2 2" xfId="12874"/>
    <cellStyle name="Porcentagem 3 3 4 3 2 2 3" xfId="7715"/>
    <cellStyle name="Porcentagem 3 3 4 3 2 2 3 2" xfId="15399"/>
    <cellStyle name="Porcentagem 3 3 4 3 2 2 4" xfId="10279"/>
    <cellStyle name="Porcentagem 3 3 4 3 2 3" xfId="3909"/>
    <cellStyle name="Porcentagem 3 3 4 3 2 3 2" xfId="11593"/>
    <cellStyle name="Porcentagem 3 3 4 3 2 4" xfId="6435"/>
    <cellStyle name="Porcentagem 3 3 4 3 2 4 2" xfId="14119"/>
    <cellStyle name="Porcentagem 3 3 4 3 2 5" xfId="8999"/>
    <cellStyle name="Porcentagem 3 3 4 3 3" xfId="1955"/>
    <cellStyle name="Porcentagem 3 3 4 3 3 2" xfId="4550"/>
    <cellStyle name="Porcentagem 3 3 4 3 3 2 2" xfId="12234"/>
    <cellStyle name="Porcentagem 3 3 4 3 3 3" xfId="7075"/>
    <cellStyle name="Porcentagem 3 3 4 3 3 3 2" xfId="14759"/>
    <cellStyle name="Porcentagem 3 3 4 3 3 4" xfId="9639"/>
    <cellStyle name="Porcentagem 3 3 4 3 4" xfId="3269"/>
    <cellStyle name="Porcentagem 3 3 4 3 4 2" xfId="10953"/>
    <cellStyle name="Porcentagem 3 3 4 3 5" xfId="5795"/>
    <cellStyle name="Porcentagem 3 3 4 3 5 2" xfId="13479"/>
    <cellStyle name="Porcentagem 3 3 4 3 6" xfId="8359"/>
    <cellStyle name="Porcentagem 3 3 4 4" xfId="400"/>
    <cellStyle name="Porcentagem 3 3 4 4 2" xfId="1128"/>
    <cellStyle name="Porcentagem 3 3 4 4 2 2" xfId="2675"/>
    <cellStyle name="Porcentagem 3 3 4 4 2 2 2" xfId="5270"/>
    <cellStyle name="Porcentagem 3 3 4 4 2 2 2 2" xfId="12954"/>
    <cellStyle name="Porcentagem 3 3 4 4 2 2 3" xfId="7795"/>
    <cellStyle name="Porcentagem 3 3 4 4 2 2 3 2" xfId="15479"/>
    <cellStyle name="Porcentagem 3 3 4 4 2 2 4" xfId="10359"/>
    <cellStyle name="Porcentagem 3 3 4 4 2 3" xfId="3989"/>
    <cellStyle name="Porcentagem 3 3 4 4 2 3 2" xfId="11673"/>
    <cellStyle name="Porcentagem 3 3 4 4 2 4" xfId="6515"/>
    <cellStyle name="Porcentagem 3 3 4 4 2 4 2" xfId="14199"/>
    <cellStyle name="Porcentagem 3 3 4 4 2 5" xfId="9079"/>
    <cellStyle name="Porcentagem 3 3 4 4 3" xfId="2035"/>
    <cellStyle name="Porcentagem 3 3 4 4 3 2" xfId="4630"/>
    <cellStyle name="Porcentagem 3 3 4 4 3 2 2" xfId="12314"/>
    <cellStyle name="Porcentagem 3 3 4 4 3 3" xfId="7155"/>
    <cellStyle name="Porcentagem 3 3 4 4 3 3 2" xfId="14839"/>
    <cellStyle name="Porcentagem 3 3 4 4 3 4" xfId="9719"/>
    <cellStyle name="Porcentagem 3 3 4 4 4" xfId="3349"/>
    <cellStyle name="Porcentagem 3 3 4 4 4 2" xfId="11033"/>
    <cellStyle name="Porcentagem 3 3 4 4 5" xfId="5875"/>
    <cellStyle name="Porcentagem 3 3 4 4 5 2" xfId="13559"/>
    <cellStyle name="Porcentagem 3 3 4 4 6" xfId="8439"/>
    <cellStyle name="Porcentagem 3 3 4 5" xfId="530"/>
    <cellStyle name="Porcentagem 3 3 4 5 2" xfId="1258"/>
    <cellStyle name="Porcentagem 3 3 4 5 2 2" xfId="2805"/>
    <cellStyle name="Porcentagem 3 3 4 5 2 2 2" xfId="5400"/>
    <cellStyle name="Porcentagem 3 3 4 5 2 2 2 2" xfId="13084"/>
    <cellStyle name="Porcentagem 3 3 4 5 2 2 3" xfId="7925"/>
    <cellStyle name="Porcentagem 3 3 4 5 2 2 3 2" xfId="15609"/>
    <cellStyle name="Porcentagem 3 3 4 5 2 2 4" xfId="10489"/>
    <cellStyle name="Porcentagem 3 3 4 5 2 3" xfId="4119"/>
    <cellStyle name="Porcentagem 3 3 4 5 2 3 2" xfId="11803"/>
    <cellStyle name="Porcentagem 3 3 4 5 2 4" xfId="6645"/>
    <cellStyle name="Porcentagem 3 3 4 5 2 4 2" xfId="14329"/>
    <cellStyle name="Porcentagem 3 3 4 5 2 5" xfId="9209"/>
    <cellStyle name="Porcentagem 3 3 4 5 3" xfId="2165"/>
    <cellStyle name="Porcentagem 3 3 4 5 3 2" xfId="4760"/>
    <cellStyle name="Porcentagem 3 3 4 5 3 2 2" xfId="12444"/>
    <cellStyle name="Porcentagem 3 3 4 5 3 3" xfId="7285"/>
    <cellStyle name="Porcentagem 3 3 4 5 3 3 2" xfId="14969"/>
    <cellStyle name="Porcentagem 3 3 4 5 3 4" xfId="9849"/>
    <cellStyle name="Porcentagem 3 3 4 5 4" xfId="3479"/>
    <cellStyle name="Porcentagem 3 3 4 5 4 2" xfId="11163"/>
    <cellStyle name="Porcentagem 3 3 4 5 5" xfId="6005"/>
    <cellStyle name="Porcentagem 3 3 4 5 5 2" xfId="13689"/>
    <cellStyle name="Porcentagem 3 3 4 5 6" xfId="8569"/>
    <cellStyle name="Porcentagem 3 3 4 6" xfId="598"/>
    <cellStyle name="Porcentagem 3 3 4 6 2" xfId="1326"/>
    <cellStyle name="Porcentagem 3 3 4 6 2 2" xfId="2873"/>
    <cellStyle name="Porcentagem 3 3 4 6 2 2 2" xfId="5468"/>
    <cellStyle name="Porcentagem 3 3 4 6 2 2 2 2" xfId="13152"/>
    <cellStyle name="Porcentagem 3 3 4 6 2 2 3" xfId="7993"/>
    <cellStyle name="Porcentagem 3 3 4 6 2 2 3 2" xfId="15677"/>
    <cellStyle name="Porcentagem 3 3 4 6 2 2 4" xfId="10557"/>
    <cellStyle name="Porcentagem 3 3 4 6 2 3" xfId="4187"/>
    <cellStyle name="Porcentagem 3 3 4 6 2 3 2" xfId="11871"/>
    <cellStyle name="Porcentagem 3 3 4 6 2 4" xfId="6713"/>
    <cellStyle name="Porcentagem 3 3 4 6 2 4 2" xfId="14397"/>
    <cellStyle name="Porcentagem 3 3 4 6 2 5" xfId="9277"/>
    <cellStyle name="Porcentagem 3 3 4 6 3" xfId="2233"/>
    <cellStyle name="Porcentagem 3 3 4 6 3 2" xfId="4828"/>
    <cellStyle name="Porcentagem 3 3 4 6 3 2 2" xfId="12512"/>
    <cellStyle name="Porcentagem 3 3 4 6 3 3" xfId="7353"/>
    <cellStyle name="Porcentagem 3 3 4 6 3 3 2" xfId="15037"/>
    <cellStyle name="Porcentagem 3 3 4 6 3 4" xfId="9917"/>
    <cellStyle name="Porcentagem 3 3 4 6 4" xfId="3547"/>
    <cellStyle name="Porcentagem 3 3 4 6 4 2" xfId="11231"/>
    <cellStyle name="Porcentagem 3 3 4 6 5" xfId="6073"/>
    <cellStyle name="Porcentagem 3 3 4 6 5 2" xfId="13757"/>
    <cellStyle name="Porcentagem 3 3 4 6 6" xfId="8637"/>
    <cellStyle name="Porcentagem 3 3 4 7" xfId="674"/>
    <cellStyle name="Porcentagem 3 3 4 7 2" xfId="1402"/>
    <cellStyle name="Porcentagem 3 3 4 7 2 2" xfId="2949"/>
    <cellStyle name="Porcentagem 3 3 4 7 2 2 2" xfId="5544"/>
    <cellStyle name="Porcentagem 3 3 4 7 2 2 2 2" xfId="13228"/>
    <cellStyle name="Porcentagem 3 3 4 7 2 2 3" xfId="8069"/>
    <cellStyle name="Porcentagem 3 3 4 7 2 2 3 2" xfId="15753"/>
    <cellStyle name="Porcentagem 3 3 4 7 2 2 4" xfId="10633"/>
    <cellStyle name="Porcentagem 3 3 4 7 2 3" xfId="4263"/>
    <cellStyle name="Porcentagem 3 3 4 7 2 3 2" xfId="11947"/>
    <cellStyle name="Porcentagem 3 3 4 7 2 4" xfId="6789"/>
    <cellStyle name="Porcentagem 3 3 4 7 2 4 2" xfId="14473"/>
    <cellStyle name="Porcentagem 3 3 4 7 2 5" xfId="9353"/>
    <cellStyle name="Porcentagem 3 3 4 7 3" xfId="2309"/>
    <cellStyle name="Porcentagem 3 3 4 7 3 2" xfId="4904"/>
    <cellStyle name="Porcentagem 3 3 4 7 3 2 2" xfId="12588"/>
    <cellStyle name="Porcentagem 3 3 4 7 3 3" xfId="7429"/>
    <cellStyle name="Porcentagem 3 3 4 7 3 3 2" xfId="15113"/>
    <cellStyle name="Porcentagem 3 3 4 7 3 4" xfId="9993"/>
    <cellStyle name="Porcentagem 3 3 4 7 4" xfId="3623"/>
    <cellStyle name="Porcentagem 3 3 4 7 4 2" xfId="11307"/>
    <cellStyle name="Porcentagem 3 3 4 7 5" xfId="6149"/>
    <cellStyle name="Porcentagem 3 3 4 7 5 2" xfId="13833"/>
    <cellStyle name="Porcentagem 3 3 4 7 6" xfId="8713"/>
    <cellStyle name="Porcentagem 3 3 4 8" xfId="720"/>
    <cellStyle name="Porcentagem 3 3 4 8 2" xfId="1448"/>
    <cellStyle name="Porcentagem 3 3 4 8 2 2" xfId="2995"/>
    <cellStyle name="Porcentagem 3 3 4 8 2 2 2" xfId="5590"/>
    <cellStyle name="Porcentagem 3 3 4 8 2 2 2 2" xfId="13274"/>
    <cellStyle name="Porcentagem 3 3 4 8 2 2 3" xfId="8115"/>
    <cellStyle name="Porcentagem 3 3 4 8 2 2 3 2" xfId="15799"/>
    <cellStyle name="Porcentagem 3 3 4 8 2 2 4" xfId="10679"/>
    <cellStyle name="Porcentagem 3 3 4 8 2 3" xfId="4309"/>
    <cellStyle name="Porcentagem 3 3 4 8 2 3 2" xfId="11993"/>
    <cellStyle name="Porcentagem 3 3 4 8 2 4" xfId="6835"/>
    <cellStyle name="Porcentagem 3 3 4 8 2 4 2" xfId="14519"/>
    <cellStyle name="Porcentagem 3 3 4 8 2 5" xfId="9399"/>
    <cellStyle name="Porcentagem 3 3 4 8 3" xfId="2355"/>
    <cellStyle name="Porcentagem 3 3 4 8 3 2" xfId="4950"/>
    <cellStyle name="Porcentagem 3 3 4 8 3 2 2" xfId="12634"/>
    <cellStyle name="Porcentagem 3 3 4 8 3 3" xfId="7475"/>
    <cellStyle name="Porcentagem 3 3 4 8 3 3 2" xfId="15159"/>
    <cellStyle name="Porcentagem 3 3 4 8 3 4" xfId="10039"/>
    <cellStyle name="Porcentagem 3 3 4 8 4" xfId="3669"/>
    <cellStyle name="Porcentagem 3 3 4 8 4 2" xfId="11353"/>
    <cellStyle name="Porcentagem 3 3 4 8 5" xfId="6195"/>
    <cellStyle name="Porcentagem 3 3 4 8 5 2" xfId="13879"/>
    <cellStyle name="Porcentagem 3 3 4 8 6" xfId="8759"/>
    <cellStyle name="Porcentagem 3 3 4 9" xfId="886"/>
    <cellStyle name="Porcentagem 3 3 4 9 2" xfId="2435"/>
    <cellStyle name="Porcentagem 3 3 4 9 2 2" xfId="5030"/>
    <cellStyle name="Porcentagem 3 3 4 9 2 2 2" xfId="12714"/>
    <cellStyle name="Porcentagem 3 3 4 9 2 3" xfId="7555"/>
    <cellStyle name="Porcentagem 3 3 4 9 2 3 2" xfId="15239"/>
    <cellStyle name="Porcentagem 3 3 4 9 2 4" xfId="10119"/>
    <cellStyle name="Porcentagem 3 3 4 9 3" xfId="3749"/>
    <cellStyle name="Porcentagem 3 3 4 9 3 2" xfId="11433"/>
    <cellStyle name="Porcentagem 3 3 4 9 4" xfId="6275"/>
    <cellStyle name="Porcentagem 3 3 4 9 4 2" xfId="13959"/>
    <cellStyle name="Porcentagem 3 3 4 9 5" xfId="8839"/>
    <cellStyle name="Porcentagem 3 3 5" xfId="203"/>
    <cellStyle name="Porcentagem 3 3 5 2" xfId="931"/>
    <cellStyle name="Porcentagem 3 3 5 2 2" xfId="2479"/>
    <cellStyle name="Porcentagem 3 3 5 2 2 2" xfId="5074"/>
    <cellStyle name="Porcentagem 3 3 5 2 2 2 2" xfId="12758"/>
    <cellStyle name="Porcentagem 3 3 5 2 2 3" xfId="7599"/>
    <cellStyle name="Porcentagem 3 3 5 2 2 3 2" xfId="15283"/>
    <cellStyle name="Porcentagem 3 3 5 2 2 4" xfId="10163"/>
    <cellStyle name="Porcentagem 3 3 5 2 3" xfId="3793"/>
    <cellStyle name="Porcentagem 3 3 5 2 3 2" xfId="11477"/>
    <cellStyle name="Porcentagem 3 3 5 2 4" xfId="6319"/>
    <cellStyle name="Porcentagem 3 3 5 2 4 2" xfId="14003"/>
    <cellStyle name="Porcentagem 3 3 5 2 5" xfId="8883"/>
    <cellStyle name="Porcentagem 3 3 5 3" xfId="1839"/>
    <cellStyle name="Porcentagem 3 3 5 3 2" xfId="4434"/>
    <cellStyle name="Porcentagem 3 3 5 3 2 2" xfId="12118"/>
    <cellStyle name="Porcentagem 3 3 5 3 3" xfId="6959"/>
    <cellStyle name="Porcentagem 3 3 5 3 3 2" xfId="14643"/>
    <cellStyle name="Porcentagem 3 3 5 3 4" xfId="9523"/>
    <cellStyle name="Porcentagem 3 3 5 4" xfId="3153"/>
    <cellStyle name="Porcentagem 3 3 5 4 2" xfId="10837"/>
    <cellStyle name="Porcentagem 3 3 5 5" xfId="5679"/>
    <cellStyle name="Porcentagem 3 3 5 5 2" xfId="13363"/>
    <cellStyle name="Porcentagem 3 3 5 6" xfId="8243"/>
    <cellStyle name="Porcentagem 3 3 6" xfId="198"/>
    <cellStyle name="Porcentagem 3 3 6 2" xfId="926"/>
    <cellStyle name="Porcentagem 3 3 6 2 2" xfId="2474"/>
    <cellStyle name="Porcentagem 3 3 6 2 2 2" xfId="5069"/>
    <cellStyle name="Porcentagem 3 3 6 2 2 2 2" xfId="12753"/>
    <cellStyle name="Porcentagem 3 3 6 2 2 3" xfId="7594"/>
    <cellStyle name="Porcentagem 3 3 6 2 2 3 2" xfId="15278"/>
    <cellStyle name="Porcentagem 3 3 6 2 2 4" xfId="10158"/>
    <cellStyle name="Porcentagem 3 3 6 2 3" xfId="3788"/>
    <cellStyle name="Porcentagem 3 3 6 2 3 2" xfId="11472"/>
    <cellStyle name="Porcentagem 3 3 6 2 4" xfId="6314"/>
    <cellStyle name="Porcentagem 3 3 6 2 4 2" xfId="13998"/>
    <cellStyle name="Porcentagem 3 3 6 2 5" xfId="8878"/>
    <cellStyle name="Porcentagem 3 3 6 3" xfId="1834"/>
    <cellStyle name="Porcentagem 3 3 6 3 2" xfId="4429"/>
    <cellStyle name="Porcentagem 3 3 6 3 2 2" xfId="12113"/>
    <cellStyle name="Porcentagem 3 3 6 3 3" xfId="6954"/>
    <cellStyle name="Porcentagem 3 3 6 3 3 2" xfId="14638"/>
    <cellStyle name="Porcentagem 3 3 6 3 4" xfId="9518"/>
    <cellStyle name="Porcentagem 3 3 6 4" xfId="3148"/>
    <cellStyle name="Porcentagem 3 3 6 4 2" xfId="10832"/>
    <cellStyle name="Porcentagem 3 3 6 5" xfId="5674"/>
    <cellStyle name="Porcentagem 3 3 6 5 2" xfId="13358"/>
    <cellStyle name="Porcentagem 3 3 6 6" xfId="8238"/>
    <cellStyle name="Porcentagem 3 3 7" xfId="360"/>
    <cellStyle name="Porcentagem 3 3 7 2" xfId="1088"/>
    <cellStyle name="Porcentagem 3 3 7 2 2" xfId="2635"/>
    <cellStyle name="Porcentagem 3 3 7 2 2 2" xfId="5230"/>
    <cellStyle name="Porcentagem 3 3 7 2 2 2 2" xfId="12914"/>
    <cellStyle name="Porcentagem 3 3 7 2 2 3" xfId="7755"/>
    <cellStyle name="Porcentagem 3 3 7 2 2 3 2" xfId="15439"/>
    <cellStyle name="Porcentagem 3 3 7 2 2 4" xfId="10319"/>
    <cellStyle name="Porcentagem 3 3 7 2 3" xfId="3949"/>
    <cellStyle name="Porcentagem 3 3 7 2 3 2" xfId="11633"/>
    <cellStyle name="Porcentagem 3 3 7 2 4" xfId="6475"/>
    <cellStyle name="Porcentagem 3 3 7 2 4 2" xfId="14159"/>
    <cellStyle name="Porcentagem 3 3 7 2 5" xfId="9039"/>
    <cellStyle name="Porcentagem 3 3 7 3" xfId="1995"/>
    <cellStyle name="Porcentagem 3 3 7 3 2" xfId="4590"/>
    <cellStyle name="Porcentagem 3 3 7 3 2 2" xfId="12274"/>
    <cellStyle name="Porcentagem 3 3 7 3 3" xfId="7115"/>
    <cellStyle name="Porcentagem 3 3 7 3 3 2" xfId="14799"/>
    <cellStyle name="Porcentagem 3 3 7 3 4" xfId="9679"/>
    <cellStyle name="Porcentagem 3 3 7 4" xfId="3309"/>
    <cellStyle name="Porcentagem 3 3 7 4 2" xfId="10993"/>
    <cellStyle name="Porcentagem 3 3 7 5" xfId="5835"/>
    <cellStyle name="Porcentagem 3 3 7 5 2" xfId="13519"/>
    <cellStyle name="Porcentagem 3 3 7 6" xfId="8399"/>
    <cellStyle name="Porcentagem 3 3 8" xfId="462"/>
    <cellStyle name="Porcentagem 3 3 8 2" xfId="1190"/>
    <cellStyle name="Porcentagem 3 3 8 2 2" xfId="2737"/>
    <cellStyle name="Porcentagem 3 3 8 2 2 2" xfId="5332"/>
    <cellStyle name="Porcentagem 3 3 8 2 2 2 2" xfId="13016"/>
    <cellStyle name="Porcentagem 3 3 8 2 2 3" xfId="7857"/>
    <cellStyle name="Porcentagem 3 3 8 2 2 3 2" xfId="15541"/>
    <cellStyle name="Porcentagem 3 3 8 2 2 4" xfId="10421"/>
    <cellStyle name="Porcentagem 3 3 8 2 3" xfId="4051"/>
    <cellStyle name="Porcentagem 3 3 8 2 3 2" xfId="11735"/>
    <cellStyle name="Porcentagem 3 3 8 2 4" xfId="6577"/>
    <cellStyle name="Porcentagem 3 3 8 2 4 2" xfId="14261"/>
    <cellStyle name="Porcentagem 3 3 8 2 5" xfId="9141"/>
    <cellStyle name="Porcentagem 3 3 8 3" xfId="2097"/>
    <cellStyle name="Porcentagem 3 3 8 3 2" xfId="4692"/>
    <cellStyle name="Porcentagem 3 3 8 3 2 2" xfId="12376"/>
    <cellStyle name="Porcentagem 3 3 8 3 3" xfId="7217"/>
    <cellStyle name="Porcentagem 3 3 8 3 3 2" xfId="14901"/>
    <cellStyle name="Porcentagem 3 3 8 3 4" xfId="9781"/>
    <cellStyle name="Porcentagem 3 3 8 4" xfId="3411"/>
    <cellStyle name="Porcentagem 3 3 8 4 2" xfId="11095"/>
    <cellStyle name="Porcentagem 3 3 8 5" xfId="5937"/>
    <cellStyle name="Porcentagem 3 3 8 5 2" xfId="13621"/>
    <cellStyle name="Porcentagem 3 3 8 6" xfId="8501"/>
    <cellStyle name="Porcentagem 3 3 9" xfId="450"/>
    <cellStyle name="Porcentagem 3 3 9 2" xfId="1178"/>
    <cellStyle name="Porcentagem 3 3 9 2 2" xfId="2725"/>
    <cellStyle name="Porcentagem 3 3 9 2 2 2" xfId="5320"/>
    <cellStyle name="Porcentagem 3 3 9 2 2 2 2" xfId="13004"/>
    <cellStyle name="Porcentagem 3 3 9 2 2 3" xfId="7845"/>
    <cellStyle name="Porcentagem 3 3 9 2 2 3 2" xfId="15529"/>
    <cellStyle name="Porcentagem 3 3 9 2 2 4" xfId="10409"/>
    <cellStyle name="Porcentagem 3 3 9 2 3" xfId="4039"/>
    <cellStyle name="Porcentagem 3 3 9 2 3 2" xfId="11723"/>
    <cellStyle name="Porcentagem 3 3 9 2 4" xfId="6565"/>
    <cellStyle name="Porcentagem 3 3 9 2 4 2" xfId="14249"/>
    <cellStyle name="Porcentagem 3 3 9 2 5" xfId="9129"/>
    <cellStyle name="Porcentagem 3 3 9 3" xfId="2085"/>
    <cellStyle name="Porcentagem 3 3 9 3 2" xfId="4680"/>
    <cellStyle name="Porcentagem 3 3 9 3 2 2" xfId="12364"/>
    <cellStyle name="Porcentagem 3 3 9 3 3" xfId="7205"/>
    <cellStyle name="Porcentagem 3 3 9 3 3 2" xfId="14889"/>
    <cellStyle name="Porcentagem 3 3 9 3 4" xfId="9769"/>
    <cellStyle name="Porcentagem 3 3 9 4" xfId="3399"/>
    <cellStyle name="Porcentagem 3 3 9 4 2" xfId="11083"/>
    <cellStyle name="Porcentagem 3 3 9 5" xfId="5925"/>
    <cellStyle name="Porcentagem 3 3 9 5 2" xfId="13609"/>
    <cellStyle name="Porcentagem 3 3 9 6" xfId="8489"/>
    <cellStyle name="Porcentagem 3 4" xfId="50"/>
    <cellStyle name="Porcentagem 3 4 10" xfId="505"/>
    <cellStyle name="Porcentagem 3 4 10 2" xfId="1233"/>
    <cellStyle name="Porcentagem 3 4 10 2 2" xfId="2780"/>
    <cellStyle name="Porcentagem 3 4 10 2 2 2" xfId="5375"/>
    <cellStyle name="Porcentagem 3 4 10 2 2 2 2" xfId="13059"/>
    <cellStyle name="Porcentagem 3 4 10 2 2 3" xfId="7900"/>
    <cellStyle name="Porcentagem 3 4 10 2 2 3 2" xfId="15584"/>
    <cellStyle name="Porcentagem 3 4 10 2 2 4" xfId="10464"/>
    <cellStyle name="Porcentagem 3 4 10 2 3" xfId="4094"/>
    <cellStyle name="Porcentagem 3 4 10 2 3 2" xfId="11778"/>
    <cellStyle name="Porcentagem 3 4 10 2 4" xfId="6620"/>
    <cellStyle name="Porcentagem 3 4 10 2 4 2" xfId="14304"/>
    <cellStyle name="Porcentagem 3 4 10 2 5" xfId="9184"/>
    <cellStyle name="Porcentagem 3 4 10 3" xfId="2140"/>
    <cellStyle name="Porcentagem 3 4 10 3 2" xfId="4735"/>
    <cellStyle name="Porcentagem 3 4 10 3 2 2" xfId="12419"/>
    <cellStyle name="Porcentagem 3 4 10 3 3" xfId="7260"/>
    <cellStyle name="Porcentagem 3 4 10 3 3 2" xfId="14944"/>
    <cellStyle name="Porcentagem 3 4 10 3 4" xfId="9824"/>
    <cellStyle name="Porcentagem 3 4 10 4" xfId="3454"/>
    <cellStyle name="Porcentagem 3 4 10 4 2" xfId="11138"/>
    <cellStyle name="Porcentagem 3 4 10 5" xfId="5980"/>
    <cellStyle name="Porcentagem 3 4 10 5 2" xfId="13664"/>
    <cellStyle name="Porcentagem 3 4 10 6" xfId="8544"/>
    <cellStyle name="Porcentagem 3 4 11" xfId="649"/>
    <cellStyle name="Porcentagem 3 4 11 2" xfId="1377"/>
    <cellStyle name="Porcentagem 3 4 11 2 2" xfId="2924"/>
    <cellStyle name="Porcentagem 3 4 11 2 2 2" xfId="5519"/>
    <cellStyle name="Porcentagem 3 4 11 2 2 2 2" xfId="13203"/>
    <cellStyle name="Porcentagem 3 4 11 2 2 3" xfId="8044"/>
    <cellStyle name="Porcentagem 3 4 11 2 2 3 2" xfId="15728"/>
    <cellStyle name="Porcentagem 3 4 11 2 2 4" xfId="10608"/>
    <cellStyle name="Porcentagem 3 4 11 2 3" xfId="4238"/>
    <cellStyle name="Porcentagem 3 4 11 2 3 2" xfId="11922"/>
    <cellStyle name="Porcentagem 3 4 11 2 4" xfId="6764"/>
    <cellStyle name="Porcentagem 3 4 11 2 4 2" xfId="14448"/>
    <cellStyle name="Porcentagem 3 4 11 2 5" xfId="9328"/>
    <cellStyle name="Porcentagem 3 4 11 3" xfId="2284"/>
    <cellStyle name="Porcentagem 3 4 11 3 2" xfId="4879"/>
    <cellStyle name="Porcentagem 3 4 11 3 2 2" xfId="12563"/>
    <cellStyle name="Porcentagem 3 4 11 3 3" xfId="7404"/>
    <cellStyle name="Porcentagem 3 4 11 3 3 2" xfId="15088"/>
    <cellStyle name="Porcentagem 3 4 11 3 4" xfId="9968"/>
    <cellStyle name="Porcentagem 3 4 11 4" xfId="3598"/>
    <cellStyle name="Porcentagem 3 4 11 4 2" xfId="11282"/>
    <cellStyle name="Porcentagem 3 4 11 5" xfId="6124"/>
    <cellStyle name="Porcentagem 3 4 11 5 2" xfId="13808"/>
    <cellStyle name="Porcentagem 3 4 11 6" xfId="8688"/>
    <cellStyle name="Porcentagem 3 4 12" xfId="805"/>
    <cellStyle name="Porcentagem 3 4 12 2" xfId="2397"/>
    <cellStyle name="Porcentagem 3 4 12 2 2" xfId="4992"/>
    <cellStyle name="Porcentagem 3 4 12 2 2 2" xfId="12676"/>
    <cellStyle name="Porcentagem 3 4 12 2 3" xfId="7517"/>
    <cellStyle name="Porcentagem 3 4 12 2 3 2" xfId="15201"/>
    <cellStyle name="Porcentagem 3 4 12 2 4" xfId="10081"/>
    <cellStyle name="Porcentagem 3 4 12 3" xfId="3711"/>
    <cellStyle name="Porcentagem 3 4 12 3 2" xfId="11395"/>
    <cellStyle name="Porcentagem 3 4 12 4" xfId="6237"/>
    <cellStyle name="Porcentagem 3 4 12 4 2" xfId="13921"/>
    <cellStyle name="Porcentagem 3 4 12 5" xfId="8801"/>
    <cellStyle name="Porcentagem 3 4 13" xfId="1757"/>
    <cellStyle name="Porcentagem 3 4 13 2" xfId="4352"/>
    <cellStyle name="Porcentagem 3 4 13 2 2" xfId="12036"/>
    <cellStyle name="Porcentagem 3 4 13 3" xfId="6877"/>
    <cellStyle name="Porcentagem 3 4 13 3 2" xfId="14561"/>
    <cellStyle name="Porcentagem 3 4 13 4" xfId="9441"/>
    <cellStyle name="Porcentagem 3 4 14" xfId="3060"/>
    <cellStyle name="Porcentagem 3 4 14 2" xfId="10744"/>
    <cellStyle name="Porcentagem 3 4 15" xfId="3096"/>
    <cellStyle name="Porcentagem 3 4 15 2" xfId="10780"/>
    <cellStyle name="Porcentagem 3 4 16" xfId="82"/>
    <cellStyle name="Porcentagem 3 4 17" xfId="8161"/>
    <cellStyle name="Porcentagem 3 4 2" xfId="64"/>
    <cellStyle name="Porcentagem 3 4 2 10" xfId="822"/>
    <cellStyle name="Porcentagem 3 4 2 10 2" xfId="2409"/>
    <cellStyle name="Porcentagem 3 4 2 10 2 2" xfId="5004"/>
    <cellStyle name="Porcentagem 3 4 2 10 2 2 2" xfId="12688"/>
    <cellStyle name="Porcentagem 3 4 2 10 2 3" xfId="7529"/>
    <cellStyle name="Porcentagem 3 4 2 10 2 3 2" xfId="15213"/>
    <cellStyle name="Porcentagem 3 4 2 10 2 4" xfId="10093"/>
    <cellStyle name="Porcentagem 3 4 2 10 3" xfId="3723"/>
    <cellStyle name="Porcentagem 3 4 2 10 3 2" xfId="11407"/>
    <cellStyle name="Porcentagem 3 4 2 10 4" xfId="6249"/>
    <cellStyle name="Porcentagem 3 4 2 10 4 2" xfId="13933"/>
    <cellStyle name="Porcentagem 3 4 2 10 5" xfId="8813"/>
    <cellStyle name="Porcentagem 3 4 2 11" xfId="1769"/>
    <cellStyle name="Porcentagem 3 4 2 11 2" xfId="4364"/>
    <cellStyle name="Porcentagem 3 4 2 11 2 2" xfId="12048"/>
    <cellStyle name="Porcentagem 3 4 2 11 3" xfId="6889"/>
    <cellStyle name="Porcentagem 3 4 2 11 3 2" xfId="14573"/>
    <cellStyle name="Porcentagem 3 4 2 11 4" xfId="9453"/>
    <cellStyle name="Porcentagem 3 4 2 12" xfId="3073"/>
    <cellStyle name="Porcentagem 3 4 2 12 2" xfId="10757"/>
    <cellStyle name="Porcentagem 3 4 2 13" xfId="3041"/>
    <cellStyle name="Porcentagem 3 4 2 13 2" xfId="10725"/>
    <cellStyle name="Porcentagem 3 4 2 14" xfId="94"/>
    <cellStyle name="Porcentagem 3 4 2 15" xfId="8173"/>
    <cellStyle name="Porcentagem 3 4 2 2" xfId="172"/>
    <cellStyle name="Porcentagem 3 4 2 2 10" xfId="1809"/>
    <cellStyle name="Porcentagem 3 4 2 2 10 2" xfId="4404"/>
    <cellStyle name="Porcentagem 3 4 2 2 10 2 2" xfId="12088"/>
    <cellStyle name="Porcentagem 3 4 2 2 10 3" xfId="6929"/>
    <cellStyle name="Porcentagem 3 4 2 2 10 3 2" xfId="14613"/>
    <cellStyle name="Porcentagem 3 4 2 2 10 4" xfId="9493"/>
    <cellStyle name="Porcentagem 3 4 2 2 11" xfId="3123"/>
    <cellStyle name="Porcentagem 3 4 2 2 11 2" xfId="10807"/>
    <cellStyle name="Porcentagem 3 4 2 2 12" xfId="5649"/>
    <cellStyle name="Porcentagem 3 4 2 2 12 2" xfId="13333"/>
    <cellStyle name="Porcentagem 3 4 2 2 13" xfId="8213"/>
    <cellStyle name="Porcentagem 3 4 2 2 2" xfId="261"/>
    <cellStyle name="Porcentagem 3 4 2 2 2 2" xfId="989"/>
    <cellStyle name="Porcentagem 3 4 2 2 2 2 2" xfId="2537"/>
    <cellStyle name="Porcentagem 3 4 2 2 2 2 2 2" xfId="5132"/>
    <cellStyle name="Porcentagem 3 4 2 2 2 2 2 2 2" xfId="12816"/>
    <cellStyle name="Porcentagem 3 4 2 2 2 2 2 3" xfId="7657"/>
    <cellStyle name="Porcentagem 3 4 2 2 2 2 2 3 2" xfId="15341"/>
    <cellStyle name="Porcentagem 3 4 2 2 2 2 2 4" xfId="10221"/>
    <cellStyle name="Porcentagem 3 4 2 2 2 2 3" xfId="3851"/>
    <cellStyle name="Porcentagem 3 4 2 2 2 2 3 2" xfId="11535"/>
    <cellStyle name="Porcentagem 3 4 2 2 2 2 4" xfId="6377"/>
    <cellStyle name="Porcentagem 3 4 2 2 2 2 4 2" xfId="14061"/>
    <cellStyle name="Porcentagem 3 4 2 2 2 2 5" xfId="8941"/>
    <cellStyle name="Porcentagem 3 4 2 2 2 3" xfId="1897"/>
    <cellStyle name="Porcentagem 3 4 2 2 2 3 2" xfId="4492"/>
    <cellStyle name="Porcentagem 3 4 2 2 2 3 2 2" xfId="12176"/>
    <cellStyle name="Porcentagem 3 4 2 2 2 3 3" xfId="7017"/>
    <cellStyle name="Porcentagem 3 4 2 2 2 3 3 2" xfId="14701"/>
    <cellStyle name="Porcentagem 3 4 2 2 2 3 4" xfId="9581"/>
    <cellStyle name="Porcentagem 3 4 2 2 2 4" xfId="3211"/>
    <cellStyle name="Porcentagem 3 4 2 2 2 4 2" xfId="10895"/>
    <cellStyle name="Porcentagem 3 4 2 2 2 5" xfId="5737"/>
    <cellStyle name="Porcentagem 3 4 2 2 2 5 2" xfId="13421"/>
    <cellStyle name="Porcentagem 3 4 2 2 2 6" xfId="8301"/>
    <cellStyle name="Porcentagem 3 4 2 2 3" xfId="333"/>
    <cellStyle name="Porcentagem 3 4 2 2 3 2" xfId="1061"/>
    <cellStyle name="Porcentagem 3 4 2 2 3 2 2" xfId="2609"/>
    <cellStyle name="Porcentagem 3 4 2 2 3 2 2 2" xfId="5204"/>
    <cellStyle name="Porcentagem 3 4 2 2 3 2 2 2 2" xfId="12888"/>
    <cellStyle name="Porcentagem 3 4 2 2 3 2 2 3" xfId="7729"/>
    <cellStyle name="Porcentagem 3 4 2 2 3 2 2 3 2" xfId="15413"/>
    <cellStyle name="Porcentagem 3 4 2 2 3 2 2 4" xfId="10293"/>
    <cellStyle name="Porcentagem 3 4 2 2 3 2 3" xfId="3923"/>
    <cellStyle name="Porcentagem 3 4 2 2 3 2 3 2" xfId="11607"/>
    <cellStyle name="Porcentagem 3 4 2 2 3 2 4" xfId="6449"/>
    <cellStyle name="Porcentagem 3 4 2 2 3 2 4 2" xfId="14133"/>
    <cellStyle name="Porcentagem 3 4 2 2 3 2 5" xfId="9013"/>
    <cellStyle name="Porcentagem 3 4 2 2 3 3" xfId="1969"/>
    <cellStyle name="Porcentagem 3 4 2 2 3 3 2" xfId="4564"/>
    <cellStyle name="Porcentagem 3 4 2 2 3 3 2 2" xfId="12248"/>
    <cellStyle name="Porcentagem 3 4 2 2 3 3 3" xfId="7089"/>
    <cellStyle name="Porcentagem 3 4 2 2 3 3 3 2" xfId="14773"/>
    <cellStyle name="Porcentagem 3 4 2 2 3 3 4" xfId="9653"/>
    <cellStyle name="Porcentagem 3 4 2 2 3 4" xfId="3283"/>
    <cellStyle name="Porcentagem 3 4 2 2 3 4 2" xfId="10967"/>
    <cellStyle name="Porcentagem 3 4 2 2 3 5" xfId="5809"/>
    <cellStyle name="Porcentagem 3 4 2 2 3 5 2" xfId="13493"/>
    <cellStyle name="Porcentagem 3 4 2 2 3 6" xfId="8373"/>
    <cellStyle name="Porcentagem 3 4 2 2 4" xfId="414"/>
    <cellStyle name="Porcentagem 3 4 2 2 4 2" xfId="1142"/>
    <cellStyle name="Porcentagem 3 4 2 2 4 2 2" xfId="2689"/>
    <cellStyle name="Porcentagem 3 4 2 2 4 2 2 2" xfId="5284"/>
    <cellStyle name="Porcentagem 3 4 2 2 4 2 2 2 2" xfId="12968"/>
    <cellStyle name="Porcentagem 3 4 2 2 4 2 2 3" xfId="7809"/>
    <cellStyle name="Porcentagem 3 4 2 2 4 2 2 3 2" xfId="15493"/>
    <cellStyle name="Porcentagem 3 4 2 2 4 2 2 4" xfId="10373"/>
    <cellStyle name="Porcentagem 3 4 2 2 4 2 3" xfId="4003"/>
    <cellStyle name="Porcentagem 3 4 2 2 4 2 3 2" xfId="11687"/>
    <cellStyle name="Porcentagem 3 4 2 2 4 2 4" xfId="6529"/>
    <cellStyle name="Porcentagem 3 4 2 2 4 2 4 2" xfId="14213"/>
    <cellStyle name="Porcentagem 3 4 2 2 4 2 5" xfId="9093"/>
    <cellStyle name="Porcentagem 3 4 2 2 4 3" xfId="2049"/>
    <cellStyle name="Porcentagem 3 4 2 2 4 3 2" xfId="4644"/>
    <cellStyle name="Porcentagem 3 4 2 2 4 3 2 2" xfId="12328"/>
    <cellStyle name="Porcentagem 3 4 2 2 4 3 3" xfId="7169"/>
    <cellStyle name="Porcentagem 3 4 2 2 4 3 3 2" xfId="14853"/>
    <cellStyle name="Porcentagem 3 4 2 2 4 3 4" xfId="9733"/>
    <cellStyle name="Porcentagem 3 4 2 2 4 4" xfId="3363"/>
    <cellStyle name="Porcentagem 3 4 2 2 4 4 2" xfId="11047"/>
    <cellStyle name="Porcentagem 3 4 2 2 4 5" xfId="5889"/>
    <cellStyle name="Porcentagem 3 4 2 2 4 5 2" xfId="13573"/>
    <cellStyle name="Porcentagem 3 4 2 2 4 6" xfId="8453"/>
    <cellStyle name="Porcentagem 3 4 2 2 5" xfId="544"/>
    <cellStyle name="Porcentagem 3 4 2 2 5 2" xfId="1272"/>
    <cellStyle name="Porcentagem 3 4 2 2 5 2 2" xfId="2819"/>
    <cellStyle name="Porcentagem 3 4 2 2 5 2 2 2" xfId="5414"/>
    <cellStyle name="Porcentagem 3 4 2 2 5 2 2 2 2" xfId="13098"/>
    <cellStyle name="Porcentagem 3 4 2 2 5 2 2 3" xfId="7939"/>
    <cellStyle name="Porcentagem 3 4 2 2 5 2 2 3 2" xfId="15623"/>
    <cellStyle name="Porcentagem 3 4 2 2 5 2 2 4" xfId="10503"/>
    <cellStyle name="Porcentagem 3 4 2 2 5 2 3" xfId="4133"/>
    <cellStyle name="Porcentagem 3 4 2 2 5 2 3 2" xfId="11817"/>
    <cellStyle name="Porcentagem 3 4 2 2 5 2 4" xfId="6659"/>
    <cellStyle name="Porcentagem 3 4 2 2 5 2 4 2" xfId="14343"/>
    <cellStyle name="Porcentagem 3 4 2 2 5 2 5" xfId="9223"/>
    <cellStyle name="Porcentagem 3 4 2 2 5 3" xfId="2179"/>
    <cellStyle name="Porcentagem 3 4 2 2 5 3 2" xfId="4774"/>
    <cellStyle name="Porcentagem 3 4 2 2 5 3 2 2" xfId="12458"/>
    <cellStyle name="Porcentagem 3 4 2 2 5 3 3" xfId="7299"/>
    <cellStyle name="Porcentagem 3 4 2 2 5 3 3 2" xfId="14983"/>
    <cellStyle name="Porcentagem 3 4 2 2 5 3 4" xfId="9863"/>
    <cellStyle name="Porcentagem 3 4 2 2 5 4" xfId="3493"/>
    <cellStyle name="Porcentagem 3 4 2 2 5 4 2" xfId="11177"/>
    <cellStyle name="Porcentagem 3 4 2 2 5 5" xfId="6019"/>
    <cellStyle name="Porcentagem 3 4 2 2 5 5 2" xfId="13703"/>
    <cellStyle name="Porcentagem 3 4 2 2 5 6" xfId="8583"/>
    <cellStyle name="Porcentagem 3 4 2 2 6" xfId="612"/>
    <cellStyle name="Porcentagem 3 4 2 2 6 2" xfId="1340"/>
    <cellStyle name="Porcentagem 3 4 2 2 6 2 2" xfId="2887"/>
    <cellStyle name="Porcentagem 3 4 2 2 6 2 2 2" xfId="5482"/>
    <cellStyle name="Porcentagem 3 4 2 2 6 2 2 2 2" xfId="13166"/>
    <cellStyle name="Porcentagem 3 4 2 2 6 2 2 3" xfId="8007"/>
    <cellStyle name="Porcentagem 3 4 2 2 6 2 2 3 2" xfId="15691"/>
    <cellStyle name="Porcentagem 3 4 2 2 6 2 2 4" xfId="10571"/>
    <cellStyle name="Porcentagem 3 4 2 2 6 2 3" xfId="4201"/>
    <cellStyle name="Porcentagem 3 4 2 2 6 2 3 2" xfId="11885"/>
    <cellStyle name="Porcentagem 3 4 2 2 6 2 4" xfId="6727"/>
    <cellStyle name="Porcentagem 3 4 2 2 6 2 4 2" xfId="14411"/>
    <cellStyle name="Porcentagem 3 4 2 2 6 2 5" xfId="9291"/>
    <cellStyle name="Porcentagem 3 4 2 2 6 3" xfId="2247"/>
    <cellStyle name="Porcentagem 3 4 2 2 6 3 2" xfId="4842"/>
    <cellStyle name="Porcentagem 3 4 2 2 6 3 2 2" xfId="12526"/>
    <cellStyle name="Porcentagem 3 4 2 2 6 3 3" xfId="7367"/>
    <cellStyle name="Porcentagem 3 4 2 2 6 3 3 2" xfId="15051"/>
    <cellStyle name="Porcentagem 3 4 2 2 6 3 4" xfId="9931"/>
    <cellStyle name="Porcentagem 3 4 2 2 6 4" xfId="3561"/>
    <cellStyle name="Porcentagem 3 4 2 2 6 4 2" xfId="11245"/>
    <cellStyle name="Porcentagem 3 4 2 2 6 5" xfId="6087"/>
    <cellStyle name="Porcentagem 3 4 2 2 6 5 2" xfId="13771"/>
    <cellStyle name="Porcentagem 3 4 2 2 6 6" xfId="8651"/>
    <cellStyle name="Porcentagem 3 4 2 2 7" xfId="688"/>
    <cellStyle name="Porcentagem 3 4 2 2 7 2" xfId="1416"/>
    <cellStyle name="Porcentagem 3 4 2 2 7 2 2" xfId="2963"/>
    <cellStyle name="Porcentagem 3 4 2 2 7 2 2 2" xfId="5558"/>
    <cellStyle name="Porcentagem 3 4 2 2 7 2 2 2 2" xfId="13242"/>
    <cellStyle name="Porcentagem 3 4 2 2 7 2 2 3" xfId="8083"/>
    <cellStyle name="Porcentagem 3 4 2 2 7 2 2 3 2" xfId="15767"/>
    <cellStyle name="Porcentagem 3 4 2 2 7 2 2 4" xfId="10647"/>
    <cellStyle name="Porcentagem 3 4 2 2 7 2 3" xfId="4277"/>
    <cellStyle name="Porcentagem 3 4 2 2 7 2 3 2" xfId="11961"/>
    <cellStyle name="Porcentagem 3 4 2 2 7 2 4" xfId="6803"/>
    <cellStyle name="Porcentagem 3 4 2 2 7 2 4 2" xfId="14487"/>
    <cellStyle name="Porcentagem 3 4 2 2 7 2 5" xfId="9367"/>
    <cellStyle name="Porcentagem 3 4 2 2 7 3" xfId="2323"/>
    <cellStyle name="Porcentagem 3 4 2 2 7 3 2" xfId="4918"/>
    <cellStyle name="Porcentagem 3 4 2 2 7 3 2 2" xfId="12602"/>
    <cellStyle name="Porcentagem 3 4 2 2 7 3 3" xfId="7443"/>
    <cellStyle name="Porcentagem 3 4 2 2 7 3 3 2" xfId="15127"/>
    <cellStyle name="Porcentagem 3 4 2 2 7 3 4" xfId="10007"/>
    <cellStyle name="Porcentagem 3 4 2 2 7 4" xfId="3637"/>
    <cellStyle name="Porcentagem 3 4 2 2 7 4 2" xfId="11321"/>
    <cellStyle name="Porcentagem 3 4 2 2 7 5" xfId="6163"/>
    <cellStyle name="Porcentagem 3 4 2 2 7 5 2" xfId="13847"/>
    <cellStyle name="Porcentagem 3 4 2 2 7 6" xfId="8727"/>
    <cellStyle name="Porcentagem 3 4 2 2 8" xfId="734"/>
    <cellStyle name="Porcentagem 3 4 2 2 8 2" xfId="1462"/>
    <cellStyle name="Porcentagem 3 4 2 2 8 2 2" xfId="3009"/>
    <cellStyle name="Porcentagem 3 4 2 2 8 2 2 2" xfId="5604"/>
    <cellStyle name="Porcentagem 3 4 2 2 8 2 2 2 2" xfId="13288"/>
    <cellStyle name="Porcentagem 3 4 2 2 8 2 2 3" xfId="8129"/>
    <cellStyle name="Porcentagem 3 4 2 2 8 2 2 3 2" xfId="15813"/>
    <cellStyle name="Porcentagem 3 4 2 2 8 2 2 4" xfId="10693"/>
    <cellStyle name="Porcentagem 3 4 2 2 8 2 3" xfId="4323"/>
    <cellStyle name="Porcentagem 3 4 2 2 8 2 3 2" xfId="12007"/>
    <cellStyle name="Porcentagem 3 4 2 2 8 2 4" xfId="6849"/>
    <cellStyle name="Porcentagem 3 4 2 2 8 2 4 2" xfId="14533"/>
    <cellStyle name="Porcentagem 3 4 2 2 8 2 5" xfId="9413"/>
    <cellStyle name="Porcentagem 3 4 2 2 8 3" xfId="2369"/>
    <cellStyle name="Porcentagem 3 4 2 2 8 3 2" xfId="4964"/>
    <cellStyle name="Porcentagem 3 4 2 2 8 3 2 2" xfId="12648"/>
    <cellStyle name="Porcentagem 3 4 2 2 8 3 3" xfId="7489"/>
    <cellStyle name="Porcentagem 3 4 2 2 8 3 3 2" xfId="15173"/>
    <cellStyle name="Porcentagem 3 4 2 2 8 3 4" xfId="10053"/>
    <cellStyle name="Porcentagem 3 4 2 2 8 4" xfId="3683"/>
    <cellStyle name="Porcentagem 3 4 2 2 8 4 2" xfId="11367"/>
    <cellStyle name="Porcentagem 3 4 2 2 8 5" xfId="6209"/>
    <cellStyle name="Porcentagem 3 4 2 2 8 5 2" xfId="13893"/>
    <cellStyle name="Porcentagem 3 4 2 2 8 6" xfId="8773"/>
    <cellStyle name="Porcentagem 3 4 2 2 9" xfId="900"/>
    <cellStyle name="Porcentagem 3 4 2 2 9 2" xfId="2449"/>
    <cellStyle name="Porcentagem 3 4 2 2 9 2 2" xfId="5044"/>
    <cellStyle name="Porcentagem 3 4 2 2 9 2 2 2" xfId="12728"/>
    <cellStyle name="Porcentagem 3 4 2 2 9 2 3" xfId="7569"/>
    <cellStyle name="Porcentagem 3 4 2 2 9 2 3 2" xfId="15253"/>
    <cellStyle name="Porcentagem 3 4 2 2 9 2 4" xfId="10133"/>
    <cellStyle name="Porcentagem 3 4 2 2 9 3" xfId="3763"/>
    <cellStyle name="Porcentagem 3 4 2 2 9 3 2" xfId="11447"/>
    <cellStyle name="Porcentagem 3 4 2 2 9 4" xfId="6289"/>
    <cellStyle name="Porcentagem 3 4 2 2 9 4 2" xfId="13973"/>
    <cellStyle name="Porcentagem 3 4 2 2 9 5" xfId="8853"/>
    <cellStyle name="Porcentagem 3 4 2 3" xfId="218"/>
    <cellStyle name="Porcentagem 3 4 2 3 2" xfId="946"/>
    <cellStyle name="Porcentagem 3 4 2 3 2 2" xfId="2494"/>
    <cellStyle name="Porcentagem 3 4 2 3 2 2 2" xfId="5089"/>
    <cellStyle name="Porcentagem 3 4 2 3 2 2 2 2" xfId="12773"/>
    <cellStyle name="Porcentagem 3 4 2 3 2 2 3" xfId="7614"/>
    <cellStyle name="Porcentagem 3 4 2 3 2 2 3 2" xfId="15298"/>
    <cellStyle name="Porcentagem 3 4 2 3 2 2 4" xfId="10178"/>
    <cellStyle name="Porcentagem 3 4 2 3 2 3" xfId="3808"/>
    <cellStyle name="Porcentagem 3 4 2 3 2 3 2" xfId="11492"/>
    <cellStyle name="Porcentagem 3 4 2 3 2 4" xfId="6334"/>
    <cellStyle name="Porcentagem 3 4 2 3 2 4 2" xfId="14018"/>
    <cellStyle name="Porcentagem 3 4 2 3 2 5" xfId="8898"/>
    <cellStyle name="Porcentagem 3 4 2 3 3" xfId="1854"/>
    <cellStyle name="Porcentagem 3 4 2 3 3 2" xfId="4449"/>
    <cellStyle name="Porcentagem 3 4 2 3 3 2 2" xfId="12133"/>
    <cellStyle name="Porcentagem 3 4 2 3 3 3" xfId="6974"/>
    <cellStyle name="Porcentagem 3 4 2 3 3 3 2" xfId="14658"/>
    <cellStyle name="Porcentagem 3 4 2 3 3 4" xfId="9538"/>
    <cellStyle name="Porcentagem 3 4 2 3 4" xfId="3168"/>
    <cellStyle name="Porcentagem 3 4 2 3 4 2" xfId="10852"/>
    <cellStyle name="Porcentagem 3 4 2 3 5" xfId="5694"/>
    <cellStyle name="Porcentagem 3 4 2 3 5 2" xfId="13378"/>
    <cellStyle name="Porcentagem 3 4 2 3 6" xfId="8258"/>
    <cellStyle name="Porcentagem 3 4 2 4" xfId="293"/>
    <cellStyle name="Porcentagem 3 4 2 4 2" xfId="1021"/>
    <cellStyle name="Porcentagem 3 4 2 4 2 2" xfId="2569"/>
    <cellStyle name="Porcentagem 3 4 2 4 2 2 2" xfId="5164"/>
    <cellStyle name="Porcentagem 3 4 2 4 2 2 2 2" xfId="12848"/>
    <cellStyle name="Porcentagem 3 4 2 4 2 2 3" xfId="7689"/>
    <cellStyle name="Porcentagem 3 4 2 4 2 2 3 2" xfId="15373"/>
    <cellStyle name="Porcentagem 3 4 2 4 2 2 4" xfId="10253"/>
    <cellStyle name="Porcentagem 3 4 2 4 2 3" xfId="3883"/>
    <cellStyle name="Porcentagem 3 4 2 4 2 3 2" xfId="11567"/>
    <cellStyle name="Porcentagem 3 4 2 4 2 4" xfId="6409"/>
    <cellStyle name="Porcentagem 3 4 2 4 2 4 2" xfId="14093"/>
    <cellStyle name="Porcentagem 3 4 2 4 2 5" xfId="8973"/>
    <cellStyle name="Porcentagem 3 4 2 4 3" xfId="1929"/>
    <cellStyle name="Porcentagem 3 4 2 4 3 2" xfId="4524"/>
    <cellStyle name="Porcentagem 3 4 2 4 3 2 2" xfId="12208"/>
    <cellStyle name="Porcentagem 3 4 2 4 3 3" xfId="7049"/>
    <cellStyle name="Porcentagem 3 4 2 4 3 3 2" xfId="14733"/>
    <cellStyle name="Porcentagem 3 4 2 4 3 4" xfId="9613"/>
    <cellStyle name="Porcentagem 3 4 2 4 4" xfId="3243"/>
    <cellStyle name="Porcentagem 3 4 2 4 4 2" xfId="10927"/>
    <cellStyle name="Porcentagem 3 4 2 4 5" xfId="5769"/>
    <cellStyle name="Porcentagem 3 4 2 4 5 2" xfId="13453"/>
    <cellStyle name="Porcentagem 3 4 2 4 6" xfId="8333"/>
    <cellStyle name="Porcentagem 3 4 2 5" xfId="374"/>
    <cellStyle name="Porcentagem 3 4 2 5 2" xfId="1102"/>
    <cellStyle name="Porcentagem 3 4 2 5 2 2" xfId="2649"/>
    <cellStyle name="Porcentagem 3 4 2 5 2 2 2" xfId="5244"/>
    <cellStyle name="Porcentagem 3 4 2 5 2 2 2 2" xfId="12928"/>
    <cellStyle name="Porcentagem 3 4 2 5 2 2 3" xfId="7769"/>
    <cellStyle name="Porcentagem 3 4 2 5 2 2 3 2" xfId="15453"/>
    <cellStyle name="Porcentagem 3 4 2 5 2 2 4" xfId="10333"/>
    <cellStyle name="Porcentagem 3 4 2 5 2 3" xfId="3963"/>
    <cellStyle name="Porcentagem 3 4 2 5 2 3 2" xfId="11647"/>
    <cellStyle name="Porcentagem 3 4 2 5 2 4" xfId="6489"/>
    <cellStyle name="Porcentagem 3 4 2 5 2 4 2" xfId="14173"/>
    <cellStyle name="Porcentagem 3 4 2 5 2 5" xfId="9053"/>
    <cellStyle name="Porcentagem 3 4 2 5 3" xfId="2009"/>
    <cellStyle name="Porcentagem 3 4 2 5 3 2" xfId="4604"/>
    <cellStyle name="Porcentagem 3 4 2 5 3 2 2" xfId="12288"/>
    <cellStyle name="Porcentagem 3 4 2 5 3 3" xfId="7129"/>
    <cellStyle name="Porcentagem 3 4 2 5 3 3 2" xfId="14813"/>
    <cellStyle name="Porcentagem 3 4 2 5 3 4" xfId="9693"/>
    <cellStyle name="Porcentagem 3 4 2 5 4" xfId="3323"/>
    <cellStyle name="Porcentagem 3 4 2 5 4 2" xfId="11007"/>
    <cellStyle name="Porcentagem 3 4 2 5 5" xfId="5849"/>
    <cellStyle name="Porcentagem 3 4 2 5 5 2" xfId="13533"/>
    <cellStyle name="Porcentagem 3 4 2 5 6" xfId="8413"/>
    <cellStyle name="Porcentagem 3 4 2 6" xfId="483"/>
    <cellStyle name="Porcentagem 3 4 2 6 2" xfId="1211"/>
    <cellStyle name="Porcentagem 3 4 2 6 2 2" xfId="2758"/>
    <cellStyle name="Porcentagem 3 4 2 6 2 2 2" xfId="5353"/>
    <cellStyle name="Porcentagem 3 4 2 6 2 2 2 2" xfId="13037"/>
    <cellStyle name="Porcentagem 3 4 2 6 2 2 3" xfId="7878"/>
    <cellStyle name="Porcentagem 3 4 2 6 2 2 3 2" xfId="15562"/>
    <cellStyle name="Porcentagem 3 4 2 6 2 2 4" xfId="10442"/>
    <cellStyle name="Porcentagem 3 4 2 6 2 3" xfId="4072"/>
    <cellStyle name="Porcentagem 3 4 2 6 2 3 2" xfId="11756"/>
    <cellStyle name="Porcentagem 3 4 2 6 2 4" xfId="6598"/>
    <cellStyle name="Porcentagem 3 4 2 6 2 4 2" xfId="14282"/>
    <cellStyle name="Porcentagem 3 4 2 6 2 5" xfId="9162"/>
    <cellStyle name="Porcentagem 3 4 2 6 3" xfId="2118"/>
    <cellStyle name="Porcentagem 3 4 2 6 3 2" xfId="4713"/>
    <cellStyle name="Porcentagem 3 4 2 6 3 2 2" xfId="12397"/>
    <cellStyle name="Porcentagem 3 4 2 6 3 3" xfId="7238"/>
    <cellStyle name="Porcentagem 3 4 2 6 3 3 2" xfId="14922"/>
    <cellStyle name="Porcentagem 3 4 2 6 3 4" xfId="9802"/>
    <cellStyle name="Porcentagem 3 4 2 6 4" xfId="3432"/>
    <cellStyle name="Porcentagem 3 4 2 6 4 2" xfId="11116"/>
    <cellStyle name="Porcentagem 3 4 2 6 5" xfId="5958"/>
    <cellStyle name="Porcentagem 3 4 2 6 5 2" xfId="13642"/>
    <cellStyle name="Porcentagem 3 4 2 6 6" xfId="8522"/>
    <cellStyle name="Porcentagem 3 4 2 7" xfId="517"/>
    <cellStyle name="Porcentagem 3 4 2 7 2" xfId="1245"/>
    <cellStyle name="Porcentagem 3 4 2 7 2 2" xfId="2792"/>
    <cellStyle name="Porcentagem 3 4 2 7 2 2 2" xfId="5387"/>
    <cellStyle name="Porcentagem 3 4 2 7 2 2 2 2" xfId="13071"/>
    <cellStyle name="Porcentagem 3 4 2 7 2 2 3" xfId="7912"/>
    <cellStyle name="Porcentagem 3 4 2 7 2 2 3 2" xfId="15596"/>
    <cellStyle name="Porcentagem 3 4 2 7 2 2 4" xfId="10476"/>
    <cellStyle name="Porcentagem 3 4 2 7 2 3" xfId="4106"/>
    <cellStyle name="Porcentagem 3 4 2 7 2 3 2" xfId="11790"/>
    <cellStyle name="Porcentagem 3 4 2 7 2 4" xfId="6632"/>
    <cellStyle name="Porcentagem 3 4 2 7 2 4 2" xfId="14316"/>
    <cellStyle name="Porcentagem 3 4 2 7 2 5" xfId="9196"/>
    <cellStyle name="Porcentagem 3 4 2 7 3" xfId="2152"/>
    <cellStyle name="Porcentagem 3 4 2 7 3 2" xfId="4747"/>
    <cellStyle name="Porcentagem 3 4 2 7 3 2 2" xfId="12431"/>
    <cellStyle name="Porcentagem 3 4 2 7 3 3" xfId="7272"/>
    <cellStyle name="Porcentagem 3 4 2 7 3 3 2" xfId="14956"/>
    <cellStyle name="Porcentagem 3 4 2 7 3 4" xfId="9836"/>
    <cellStyle name="Porcentagem 3 4 2 7 4" xfId="3466"/>
    <cellStyle name="Porcentagem 3 4 2 7 4 2" xfId="11150"/>
    <cellStyle name="Porcentagem 3 4 2 7 5" xfId="5992"/>
    <cellStyle name="Porcentagem 3 4 2 7 5 2" xfId="13676"/>
    <cellStyle name="Porcentagem 3 4 2 7 6" xfId="8556"/>
    <cellStyle name="Porcentagem 3 4 2 8" xfId="635"/>
    <cellStyle name="Porcentagem 3 4 2 8 2" xfId="1363"/>
    <cellStyle name="Porcentagem 3 4 2 8 2 2" xfId="2910"/>
    <cellStyle name="Porcentagem 3 4 2 8 2 2 2" xfId="5505"/>
    <cellStyle name="Porcentagem 3 4 2 8 2 2 2 2" xfId="13189"/>
    <cellStyle name="Porcentagem 3 4 2 8 2 2 3" xfId="8030"/>
    <cellStyle name="Porcentagem 3 4 2 8 2 2 3 2" xfId="15714"/>
    <cellStyle name="Porcentagem 3 4 2 8 2 2 4" xfId="10594"/>
    <cellStyle name="Porcentagem 3 4 2 8 2 3" xfId="4224"/>
    <cellStyle name="Porcentagem 3 4 2 8 2 3 2" xfId="11908"/>
    <cellStyle name="Porcentagem 3 4 2 8 2 4" xfId="6750"/>
    <cellStyle name="Porcentagem 3 4 2 8 2 4 2" xfId="14434"/>
    <cellStyle name="Porcentagem 3 4 2 8 2 5" xfId="9314"/>
    <cellStyle name="Porcentagem 3 4 2 8 3" xfId="2270"/>
    <cellStyle name="Porcentagem 3 4 2 8 3 2" xfId="4865"/>
    <cellStyle name="Porcentagem 3 4 2 8 3 2 2" xfId="12549"/>
    <cellStyle name="Porcentagem 3 4 2 8 3 3" xfId="7390"/>
    <cellStyle name="Porcentagem 3 4 2 8 3 3 2" xfId="15074"/>
    <cellStyle name="Porcentagem 3 4 2 8 3 4" xfId="9954"/>
    <cellStyle name="Porcentagem 3 4 2 8 4" xfId="3584"/>
    <cellStyle name="Porcentagem 3 4 2 8 4 2" xfId="11268"/>
    <cellStyle name="Porcentagem 3 4 2 8 5" xfId="6110"/>
    <cellStyle name="Porcentagem 3 4 2 8 5 2" xfId="13794"/>
    <cellStyle name="Porcentagem 3 4 2 8 6" xfId="8674"/>
    <cellStyle name="Porcentagem 3 4 2 9" xfId="501"/>
    <cellStyle name="Porcentagem 3 4 2 9 2" xfId="1229"/>
    <cellStyle name="Porcentagem 3 4 2 9 2 2" xfId="2776"/>
    <cellStyle name="Porcentagem 3 4 2 9 2 2 2" xfId="5371"/>
    <cellStyle name="Porcentagem 3 4 2 9 2 2 2 2" xfId="13055"/>
    <cellStyle name="Porcentagem 3 4 2 9 2 2 3" xfId="7896"/>
    <cellStyle name="Porcentagem 3 4 2 9 2 2 3 2" xfId="15580"/>
    <cellStyle name="Porcentagem 3 4 2 9 2 2 4" xfId="10460"/>
    <cellStyle name="Porcentagem 3 4 2 9 2 3" xfId="4090"/>
    <cellStyle name="Porcentagem 3 4 2 9 2 3 2" xfId="11774"/>
    <cellStyle name="Porcentagem 3 4 2 9 2 4" xfId="6616"/>
    <cellStyle name="Porcentagem 3 4 2 9 2 4 2" xfId="14300"/>
    <cellStyle name="Porcentagem 3 4 2 9 2 5" xfId="9180"/>
    <cellStyle name="Porcentagem 3 4 2 9 3" xfId="2136"/>
    <cellStyle name="Porcentagem 3 4 2 9 3 2" xfId="4731"/>
    <cellStyle name="Porcentagem 3 4 2 9 3 2 2" xfId="12415"/>
    <cellStyle name="Porcentagem 3 4 2 9 3 3" xfId="7256"/>
    <cellStyle name="Porcentagem 3 4 2 9 3 3 2" xfId="14940"/>
    <cellStyle name="Porcentagem 3 4 2 9 3 4" xfId="9820"/>
    <cellStyle name="Porcentagem 3 4 2 9 4" xfId="3450"/>
    <cellStyle name="Porcentagem 3 4 2 9 4 2" xfId="11134"/>
    <cellStyle name="Porcentagem 3 4 2 9 5" xfId="5976"/>
    <cellStyle name="Porcentagem 3 4 2 9 5 2" xfId="13660"/>
    <cellStyle name="Porcentagem 3 4 2 9 6" xfId="8540"/>
    <cellStyle name="Porcentagem 3 4 3" xfId="102"/>
    <cellStyle name="Porcentagem 3 4 3 10" xfId="830"/>
    <cellStyle name="Porcentagem 3 4 3 10 2" xfId="2417"/>
    <cellStyle name="Porcentagem 3 4 3 10 2 2" xfId="5012"/>
    <cellStyle name="Porcentagem 3 4 3 10 2 2 2" xfId="12696"/>
    <cellStyle name="Porcentagem 3 4 3 10 2 3" xfId="7537"/>
    <cellStyle name="Porcentagem 3 4 3 10 2 3 2" xfId="15221"/>
    <cellStyle name="Porcentagem 3 4 3 10 2 4" xfId="10101"/>
    <cellStyle name="Porcentagem 3 4 3 10 3" xfId="3731"/>
    <cellStyle name="Porcentagem 3 4 3 10 3 2" xfId="11415"/>
    <cellStyle name="Porcentagem 3 4 3 10 4" xfId="6257"/>
    <cellStyle name="Porcentagem 3 4 3 10 4 2" xfId="13941"/>
    <cellStyle name="Porcentagem 3 4 3 10 5" xfId="8821"/>
    <cellStyle name="Porcentagem 3 4 3 11" xfId="1777"/>
    <cellStyle name="Porcentagem 3 4 3 11 2" xfId="4372"/>
    <cellStyle name="Porcentagem 3 4 3 11 2 2" xfId="12056"/>
    <cellStyle name="Porcentagem 3 4 3 11 3" xfId="6897"/>
    <cellStyle name="Porcentagem 3 4 3 11 3 2" xfId="14581"/>
    <cellStyle name="Porcentagem 3 4 3 11 4" xfId="9461"/>
    <cellStyle name="Porcentagem 3 4 3 12" xfId="3081"/>
    <cellStyle name="Porcentagem 3 4 3 12 2" xfId="10765"/>
    <cellStyle name="Porcentagem 3 4 3 13" xfId="3054"/>
    <cellStyle name="Porcentagem 3 4 3 13 2" xfId="10738"/>
    <cellStyle name="Porcentagem 3 4 3 14" xfId="8181"/>
    <cellStyle name="Porcentagem 3 4 3 2" xfId="180"/>
    <cellStyle name="Porcentagem 3 4 3 2 10" xfId="1817"/>
    <cellStyle name="Porcentagem 3 4 3 2 10 2" xfId="4412"/>
    <cellStyle name="Porcentagem 3 4 3 2 10 2 2" xfId="12096"/>
    <cellStyle name="Porcentagem 3 4 3 2 10 3" xfId="6937"/>
    <cellStyle name="Porcentagem 3 4 3 2 10 3 2" xfId="14621"/>
    <cellStyle name="Porcentagem 3 4 3 2 10 4" xfId="9501"/>
    <cellStyle name="Porcentagem 3 4 3 2 11" xfId="3131"/>
    <cellStyle name="Porcentagem 3 4 3 2 11 2" xfId="10815"/>
    <cellStyle name="Porcentagem 3 4 3 2 12" xfId="5657"/>
    <cellStyle name="Porcentagem 3 4 3 2 12 2" xfId="13341"/>
    <cellStyle name="Porcentagem 3 4 3 2 13" xfId="8221"/>
    <cellStyle name="Porcentagem 3 4 3 2 2" xfId="269"/>
    <cellStyle name="Porcentagem 3 4 3 2 2 2" xfId="997"/>
    <cellStyle name="Porcentagem 3 4 3 2 2 2 2" xfId="2545"/>
    <cellStyle name="Porcentagem 3 4 3 2 2 2 2 2" xfId="5140"/>
    <cellStyle name="Porcentagem 3 4 3 2 2 2 2 2 2" xfId="12824"/>
    <cellStyle name="Porcentagem 3 4 3 2 2 2 2 3" xfId="7665"/>
    <cellStyle name="Porcentagem 3 4 3 2 2 2 2 3 2" xfId="15349"/>
    <cellStyle name="Porcentagem 3 4 3 2 2 2 2 4" xfId="10229"/>
    <cellStyle name="Porcentagem 3 4 3 2 2 2 3" xfId="3859"/>
    <cellStyle name="Porcentagem 3 4 3 2 2 2 3 2" xfId="11543"/>
    <cellStyle name="Porcentagem 3 4 3 2 2 2 4" xfId="6385"/>
    <cellStyle name="Porcentagem 3 4 3 2 2 2 4 2" xfId="14069"/>
    <cellStyle name="Porcentagem 3 4 3 2 2 2 5" xfId="8949"/>
    <cellStyle name="Porcentagem 3 4 3 2 2 3" xfId="1905"/>
    <cellStyle name="Porcentagem 3 4 3 2 2 3 2" xfId="4500"/>
    <cellStyle name="Porcentagem 3 4 3 2 2 3 2 2" xfId="12184"/>
    <cellStyle name="Porcentagem 3 4 3 2 2 3 3" xfId="7025"/>
    <cellStyle name="Porcentagem 3 4 3 2 2 3 3 2" xfId="14709"/>
    <cellStyle name="Porcentagem 3 4 3 2 2 3 4" xfId="9589"/>
    <cellStyle name="Porcentagem 3 4 3 2 2 4" xfId="3219"/>
    <cellStyle name="Porcentagem 3 4 3 2 2 4 2" xfId="10903"/>
    <cellStyle name="Porcentagem 3 4 3 2 2 5" xfId="5745"/>
    <cellStyle name="Porcentagem 3 4 3 2 2 5 2" xfId="13429"/>
    <cellStyle name="Porcentagem 3 4 3 2 2 6" xfId="8309"/>
    <cellStyle name="Porcentagem 3 4 3 2 3" xfId="341"/>
    <cellStyle name="Porcentagem 3 4 3 2 3 2" xfId="1069"/>
    <cellStyle name="Porcentagem 3 4 3 2 3 2 2" xfId="2617"/>
    <cellStyle name="Porcentagem 3 4 3 2 3 2 2 2" xfId="5212"/>
    <cellStyle name="Porcentagem 3 4 3 2 3 2 2 2 2" xfId="12896"/>
    <cellStyle name="Porcentagem 3 4 3 2 3 2 2 3" xfId="7737"/>
    <cellStyle name="Porcentagem 3 4 3 2 3 2 2 3 2" xfId="15421"/>
    <cellStyle name="Porcentagem 3 4 3 2 3 2 2 4" xfId="10301"/>
    <cellStyle name="Porcentagem 3 4 3 2 3 2 3" xfId="3931"/>
    <cellStyle name="Porcentagem 3 4 3 2 3 2 3 2" xfId="11615"/>
    <cellStyle name="Porcentagem 3 4 3 2 3 2 4" xfId="6457"/>
    <cellStyle name="Porcentagem 3 4 3 2 3 2 4 2" xfId="14141"/>
    <cellStyle name="Porcentagem 3 4 3 2 3 2 5" xfId="9021"/>
    <cellStyle name="Porcentagem 3 4 3 2 3 3" xfId="1977"/>
    <cellStyle name="Porcentagem 3 4 3 2 3 3 2" xfId="4572"/>
    <cellStyle name="Porcentagem 3 4 3 2 3 3 2 2" xfId="12256"/>
    <cellStyle name="Porcentagem 3 4 3 2 3 3 3" xfId="7097"/>
    <cellStyle name="Porcentagem 3 4 3 2 3 3 3 2" xfId="14781"/>
    <cellStyle name="Porcentagem 3 4 3 2 3 3 4" xfId="9661"/>
    <cellStyle name="Porcentagem 3 4 3 2 3 4" xfId="3291"/>
    <cellStyle name="Porcentagem 3 4 3 2 3 4 2" xfId="10975"/>
    <cellStyle name="Porcentagem 3 4 3 2 3 5" xfId="5817"/>
    <cellStyle name="Porcentagem 3 4 3 2 3 5 2" xfId="13501"/>
    <cellStyle name="Porcentagem 3 4 3 2 3 6" xfId="8381"/>
    <cellStyle name="Porcentagem 3 4 3 2 4" xfId="422"/>
    <cellStyle name="Porcentagem 3 4 3 2 4 2" xfId="1150"/>
    <cellStyle name="Porcentagem 3 4 3 2 4 2 2" xfId="2697"/>
    <cellStyle name="Porcentagem 3 4 3 2 4 2 2 2" xfId="5292"/>
    <cellStyle name="Porcentagem 3 4 3 2 4 2 2 2 2" xfId="12976"/>
    <cellStyle name="Porcentagem 3 4 3 2 4 2 2 3" xfId="7817"/>
    <cellStyle name="Porcentagem 3 4 3 2 4 2 2 3 2" xfId="15501"/>
    <cellStyle name="Porcentagem 3 4 3 2 4 2 2 4" xfId="10381"/>
    <cellStyle name="Porcentagem 3 4 3 2 4 2 3" xfId="4011"/>
    <cellStyle name="Porcentagem 3 4 3 2 4 2 3 2" xfId="11695"/>
    <cellStyle name="Porcentagem 3 4 3 2 4 2 4" xfId="6537"/>
    <cellStyle name="Porcentagem 3 4 3 2 4 2 4 2" xfId="14221"/>
    <cellStyle name="Porcentagem 3 4 3 2 4 2 5" xfId="9101"/>
    <cellStyle name="Porcentagem 3 4 3 2 4 3" xfId="2057"/>
    <cellStyle name="Porcentagem 3 4 3 2 4 3 2" xfId="4652"/>
    <cellStyle name="Porcentagem 3 4 3 2 4 3 2 2" xfId="12336"/>
    <cellStyle name="Porcentagem 3 4 3 2 4 3 3" xfId="7177"/>
    <cellStyle name="Porcentagem 3 4 3 2 4 3 3 2" xfId="14861"/>
    <cellStyle name="Porcentagem 3 4 3 2 4 3 4" xfId="9741"/>
    <cellStyle name="Porcentagem 3 4 3 2 4 4" xfId="3371"/>
    <cellStyle name="Porcentagem 3 4 3 2 4 4 2" xfId="11055"/>
    <cellStyle name="Porcentagem 3 4 3 2 4 5" xfId="5897"/>
    <cellStyle name="Porcentagem 3 4 3 2 4 5 2" xfId="13581"/>
    <cellStyle name="Porcentagem 3 4 3 2 4 6" xfId="8461"/>
    <cellStyle name="Porcentagem 3 4 3 2 5" xfId="552"/>
    <cellStyle name="Porcentagem 3 4 3 2 5 2" xfId="1280"/>
    <cellStyle name="Porcentagem 3 4 3 2 5 2 2" xfId="2827"/>
    <cellStyle name="Porcentagem 3 4 3 2 5 2 2 2" xfId="5422"/>
    <cellStyle name="Porcentagem 3 4 3 2 5 2 2 2 2" xfId="13106"/>
    <cellStyle name="Porcentagem 3 4 3 2 5 2 2 3" xfId="7947"/>
    <cellStyle name="Porcentagem 3 4 3 2 5 2 2 3 2" xfId="15631"/>
    <cellStyle name="Porcentagem 3 4 3 2 5 2 2 4" xfId="10511"/>
    <cellStyle name="Porcentagem 3 4 3 2 5 2 3" xfId="4141"/>
    <cellStyle name="Porcentagem 3 4 3 2 5 2 3 2" xfId="11825"/>
    <cellStyle name="Porcentagem 3 4 3 2 5 2 4" xfId="6667"/>
    <cellStyle name="Porcentagem 3 4 3 2 5 2 4 2" xfId="14351"/>
    <cellStyle name="Porcentagem 3 4 3 2 5 2 5" xfId="9231"/>
    <cellStyle name="Porcentagem 3 4 3 2 5 3" xfId="2187"/>
    <cellStyle name="Porcentagem 3 4 3 2 5 3 2" xfId="4782"/>
    <cellStyle name="Porcentagem 3 4 3 2 5 3 2 2" xfId="12466"/>
    <cellStyle name="Porcentagem 3 4 3 2 5 3 3" xfId="7307"/>
    <cellStyle name="Porcentagem 3 4 3 2 5 3 3 2" xfId="14991"/>
    <cellStyle name="Porcentagem 3 4 3 2 5 3 4" xfId="9871"/>
    <cellStyle name="Porcentagem 3 4 3 2 5 4" xfId="3501"/>
    <cellStyle name="Porcentagem 3 4 3 2 5 4 2" xfId="11185"/>
    <cellStyle name="Porcentagem 3 4 3 2 5 5" xfId="6027"/>
    <cellStyle name="Porcentagem 3 4 3 2 5 5 2" xfId="13711"/>
    <cellStyle name="Porcentagem 3 4 3 2 5 6" xfId="8591"/>
    <cellStyle name="Porcentagem 3 4 3 2 6" xfId="620"/>
    <cellStyle name="Porcentagem 3 4 3 2 6 2" xfId="1348"/>
    <cellStyle name="Porcentagem 3 4 3 2 6 2 2" xfId="2895"/>
    <cellStyle name="Porcentagem 3 4 3 2 6 2 2 2" xfId="5490"/>
    <cellStyle name="Porcentagem 3 4 3 2 6 2 2 2 2" xfId="13174"/>
    <cellStyle name="Porcentagem 3 4 3 2 6 2 2 3" xfId="8015"/>
    <cellStyle name="Porcentagem 3 4 3 2 6 2 2 3 2" xfId="15699"/>
    <cellStyle name="Porcentagem 3 4 3 2 6 2 2 4" xfId="10579"/>
    <cellStyle name="Porcentagem 3 4 3 2 6 2 3" xfId="4209"/>
    <cellStyle name="Porcentagem 3 4 3 2 6 2 3 2" xfId="11893"/>
    <cellStyle name="Porcentagem 3 4 3 2 6 2 4" xfId="6735"/>
    <cellStyle name="Porcentagem 3 4 3 2 6 2 4 2" xfId="14419"/>
    <cellStyle name="Porcentagem 3 4 3 2 6 2 5" xfId="9299"/>
    <cellStyle name="Porcentagem 3 4 3 2 6 3" xfId="2255"/>
    <cellStyle name="Porcentagem 3 4 3 2 6 3 2" xfId="4850"/>
    <cellStyle name="Porcentagem 3 4 3 2 6 3 2 2" xfId="12534"/>
    <cellStyle name="Porcentagem 3 4 3 2 6 3 3" xfId="7375"/>
    <cellStyle name="Porcentagem 3 4 3 2 6 3 3 2" xfId="15059"/>
    <cellStyle name="Porcentagem 3 4 3 2 6 3 4" xfId="9939"/>
    <cellStyle name="Porcentagem 3 4 3 2 6 4" xfId="3569"/>
    <cellStyle name="Porcentagem 3 4 3 2 6 4 2" xfId="11253"/>
    <cellStyle name="Porcentagem 3 4 3 2 6 5" xfId="6095"/>
    <cellStyle name="Porcentagem 3 4 3 2 6 5 2" xfId="13779"/>
    <cellStyle name="Porcentagem 3 4 3 2 6 6" xfId="8659"/>
    <cellStyle name="Porcentagem 3 4 3 2 7" xfId="696"/>
    <cellStyle name="Porcentagem 3 4 3 2 7 2" xfId="1424"/>
    <cellStyle name="Porcentagem 3 4 3 2 7 2 2" xfId="2971"/>
    <cellStyle name="Porcentagem 3 4 3 2 7 2 2 2" xfId="5566"/>
    <cellStyle name="Porcentagem 3 4 3 2 7 2 2 2 2" xfId="13250"/>
    <cellStyle name="Porcentagem 3 4 3 2 7 2 2 3" xfId="8091"/>
    <cellStyle name="Porcentagem 3 4 3 2 7 2 2 3 2" xfId="15775"/>
    <cellStyle name="Porcentagem 3 4 3 2 7 2 2 4" xfId="10655"/>
    <cellStyle name="Porcentagem 3 4 3 2 7 2 3" xfId="4285"/>
    <cellStyle name="Porcentagem 3 4 3 2 7 2 3 2" xfId="11969"/>
    <cellStyle name="Porcentagem 3 4 3 2 7 2 4" xfId="6811"/>
    <cellStyle name="Porcentagem 3 4 3 2 7 2 4 2" xfId="14495"/>
    <cellStyle name="Porcentagem 3 4 3 2 7 2 5" xfId="9375"/>
    <cellStyle name="Porcentagem 3 4 3 2 7 3" xfId="2331"/>
    <cellStyle name="Porcentagem 3 4 3 2 7 3 2" xfId="4926"/>
    <cellStyle name="Porcentagem 3 4 3 2 7 3 2 2" xfId="12610"/>
    <cellStyle name="Porcentagem 3 4 3 2 7 3 3" xfId="7451"/>
    <cellStyle name="Porcentagem 3 4 3 2 7 3 3 2" xfId="15135"/>
    <cellStyle name="Porcentagem 3 4 3 2 7 3 4" xfId="10015"/>
    <cellStyle name="Porcentagem 3 4 3 2 7 4" xfId="3645"/>
    <cellStyle name="Porcentagem 3 4 3 2 7 4 2" xfId="11329"/>
    <cellStyle name="Porcentagem 3 4 3 2 7 5" xfId="6171"/>
    <cellStyle name="Porcentagem 3 4 3 2 7 5 2" xfId="13855"/>
    <cellStyle name="Porcentagem 3 4 3 2 7 6" xfId="8735"/>
    <cellStyle name="Porcentagem 3 4 3 2 8" xfId="742"/>
    <cellStyle name="Porcentagem 3 4 3 2 8 2" xfId="1470"/>
    <cellStyle name="Porcentagem 3 4 3 2 8 2 2" xfId="3017"/>
    <cellStyle name="Porcentagem 3 4 3 2 8 2 2 2" xfId="5612"/>
    <cellStyle name="Porcentagem 3 4 3 2 8 2 2 2 2" xfId="13296"/>
    <cellStyle name="Porcentagem 3 4 3 2 8 2 2 3" xfId="8137"/>
    <cellStyle name="Porcentagem 3 4 3 2 8 2 2 3 2" xfId="15821"/>
    <cellStyle name="Porcentagem 3 4 3 2 8 2 2 4" xfId="10701"/>
    <cellStyle name="Porcentagem 3 4 3 2 8 2 3" xfId="4331"/>
    <cellStyle name="Porcentagem 3 4 3 2 8 2 3 2" xfId="12015"/>
    <cellStyle name="Porcentagem 3 4 3 2 8 2 4" xfId="6857"/>
    <cellStyle name="Porcentagem 3 4 3 2 8 2 4 2" xfId="14541"/>
    <cellStyle name="Porcentagem 3 4 3 2 8 2 5" xfId="9421"/>
    <cellStyle name="Porcentagem 3 4 3 2 8 3" xfId="2377"/>
    <cellStyle name="Porcentagem 3 4 3 2 8 3 2" xfId="4972"/>
    <cellStyle name="Porcentagem 3 4 3 2 8 3 2 2" xfId="12656"/>
    <cellStyle name="Porcentagem 3 4 3 2 8 3 3" xfId="7497"/>
    <cellStyle name="Porcentagem 3 4 3 2 8 3 3 2" xfId="15181"/>
    <cellStyle name="Porcentagem 3 4 3 2 8 3 4" xfId="10061"/>
    <cellStyle name="Porcentagem 3 4 3 2 8 4" xfId="3691"/>
    <cellStyle name="Porcentagem 3 4 3 2 8 4 2" xfId="11375"/>
    <cellStyle name="Porcentagem 3 4 3 2 8 5" xfId="6217"/>
    <cellStyle name="Porcentagem 3 4 3 2 8 5 2" xfId="13901"/>
    <cellStyle name="Porcentagem 3 4 3 2 8 6" xfId="8781"/>
    <cellStyle name="Porcentagem 3 4 3 2 9" xfId="908"/>
    <cellStyle name="Porcentagem 3 4 3 2 9 2" xfId="2457"/>
    <cellStyle name="Porcentagem 3 4 3 2 9 2 2" xfId="5052"/>
    <cellStyle name="Porcentagem 3 4 3 2 9 2 2 2" xfId="12736"/>
    <cellStyle name="Porcentagem 3 4 3 2 9 2 3" xfId="7577"/>
    <cellStyle name="Porcentagem 3 4 3 2 9 2 3 2" xfId="15261"/>
    <cellStyle name="Porcentagem 3 4 3 2 9 2 4" xfId="10141"/>
    <cellStyle name="Porcentagem 3 4 3 2 9 3" xfId="3771"/>
    <cellStyle name="Porcentagem 3 4 3 2 9 3 2" xfId="11455"/>
    <cellStyle name="Porcentagem 3 4 3 2 9 4" xfId="6297"/>
    <cellStyle name="Porcentagem 3 4 3 2 9 4 2" xfId="13981"/>
    <cellStyle name="Porcentagem 3 4 3 2 9 5" xfId="8861"/>
    <cellStyle name="Porcentagem 3 4 3 3" xfId="226"/>
    <cellStyle name="Porcentagem 3 4 3 3 2" xfId="954"/>
    <cellStyle name="Porcentagem 3 4 3 3 2 2" xfId="2502"/>
    <cellStyle name="Porcentagem 3 4 3 3 2 2 2" xfId="5097"/>
    <cellStyle name="Porcentagem 3 4 3 3 2 2 2 2" xfId="12781"/>
    <cellStyle name="Porcentagem 3 4 3 3 2 2 3" xfId="7622"/>
    <cellStyle name="Porcentagem 3 4 3 3 2 2 3 2" xfId="15306"/>
    <cellStyle name="Porcentagem 3 4 3 3 2 2 4" xfId="10186"/>
    <cellStyle name="Porcentagem 3 4 3 3 2 3" xfId="3816"/>
    <cellStyle name="Porcentagem 3 4 3 3 2 3 2" xfId="11500"/>
    <cellStyle name="Porcentagem 3 4 3 3 2 4" xfId="6342"/>
    <cellStyle name="Porcentagem 3 4 3 3 2 4 2" xfId="14026"/>
    <cellStyle name="Porcentagem 3 4 3 3 2 5" xfId="8906"/>
    <cellStyle name="Porcentagem 3 4 3 3 3" xfId="1862"/>
    <cellStyle name="Porcentagem 3 4 3 3 3 2" xfId="4457"/>
    <cellStyle name="Porcentagem 3 4 3 3 3 2 2" xfId="12141"/>
    <cellStyle name="Porcentagem 3 4 3 3 3 3" xfId="6982"/>
    <cellStyle name="Porcentagem 3 4 3 3 3 3 2" xfId="14666"/>
    <cellStyle name="Porcentagem 3 4 3 3 3 4" xfId="9546"/>
    <cellStyle name="Porcentagem 3 4 3 3 4" xfId="3176"/>
    <cellStyle name="Porcentagem 3 4 3 3 4 2" xfId="10860"/>
    <cellStyle name="Porcentagem 3 4 3 3 5" xfId="5702"/>
    <cellStyle name="Porcentagem 3 4 3 3 5 2" xfId="13386"/>
    <cellStyle name="Porcentagem 3 4 3 3 6" xfId="8266"/>
    <cellStyle name="Porcentagem 3 4 3 4" xfId="301"/>
    <cellStyle name="Porcentagem 3 4 3 4 2" xfId="1029"/>
    <cellStyle name="Porcentagem 3 4 3 4 2 2" xfId="2577"/>
    <cellStyle name="Porcentagem 3 4 3 4 2 2 2" xfId="5172"/>
    <cellStyle name="Porcentagem 3 4 3 4 2 2 2 2" xfId="12856"/>
    <cellStyle name="Porcentagem 3 4 3 4 2 2 3" xfId="7697"/>
    <cellStyle name="Porcentagem 3 4 3 4 2 2 3 2" xfId="15381"/>
    <cellStyle name="Porcentagem 3 4 3 4 2 2 4" xfId="10261"/>
    <cellStyle name="Porcentagem 3 4 3 4 2 3" xfId="3891"/>
    <cellStyle name="Porcentagem 3 4 3 4 2 3 2" xfId="11575"/>
    <cellStyle name="Porcentagem 3 4 3 4 2 4" xfId="6417"/>
    <cellStyle name="Porcentagem 3 4 3 4 2 4 2" xfId="14101"/>
    <cellStyle name="Porcentagem 3 4 3 4 2 5" xfId="8981"/>
    <cellStyle name="Porcentagem 3 4 3 4 3" xfId="1937"/>
    <cellStyle name="Porcentagem 3 4 3 4 3 2" xfId="4532"/>
    <cellStyle name="Porcentagem 3 4 3 4 3 2 2" xfId="12216"/>
    <cellStyle name="Porcentagem 3 4 3 4 3 3" xfId="7057"/>
    <cellStyle name="Porcentagem 3 4 3 4 3 3 2" xfId="14741"/>
    <cellStyle name="Porcentagem 3 4 3 4 3 4" xfId="9621"/>
    <cellStyle name="Porcentagem 3 4 3 4 4" xfId="3251"/>
    <cellStyle name="Porcentagem 3 4 3 4 4 2" xfId="10935"/>
    <cellStyle name="Porcentagem 3 4 3 4 5" xfId="5777"/>
    <cellStyle name="Porcentagem 3 4 3 4 5 2" xfId="13461"/>
    <cellStyle name="Porcentagem 3 4 3 4 6" xfId="8341"/>
    <cellStyle name="Porcentagem 3 4 3 5" xfId="382"/>
    <cellStyle name="Porcentagem 3 4 3 5 2" xfId="1110"/>
    <cellStyle name="Porcentagem 3 4 3 5 2 2" xfId="2657"/>
    <cellStyle name="Porcentagem 3 4 3 5 2 2 2" xfId="5252"/>
    <cellStyle name="Porcentagem 3 4 3 5 2 2 2 2" xfId="12936"/>
    <cellStyle name="Porcentagem 3 4 3 5 2 2 3" xfId="7777"/>
    <cellStyle name="Porcentagem 3 4 3 5 2 2 3 2" xfId="15461"/>
    <cellStyle name="Porcentagem 3 4 3 5 2 2 4" xfId="10341"/>
    <cellStyle name="Porcentagem 3 4 3 5 2 3" xfId="3971"/>
    <cellStyle name="Porcentagem 3 4 3 5 2 3 2" xfId="11655"/>
    <cellStyle name="Porcentagem 3 4 3 5 2 4" xfId="6497"/>
    <cellStyle name="Porcentagem 3 4 3 5 2 4 2" xfId="14181"/>
    <cellStyle name="Porcentagem 3 4 3 5 2 5" xfId="9061"/>
    <cellStyle name="Porcentagem 3 4 3 5 3" xfId="2017"/>
    <cellStyle name="Porcentagem 3 4 3 5 3 2" xfId="4612"/>
    <cellStyle name="Porcentagem 3 4 3 5 3 2 2" xfId="12296"/>
    <cellStyle name="Porcentagem 3 4 3 5 3 3" xfId="7137"/>
    <cellStyle name="Porcentagem 3 4 3 5 3 3 2" xfId="14821"/>
    <cellStyle name="Porcentagem 3 4 3 5 3 4" xfId="9701"/>
    <cellStyle name="Porcentagem 3 4 3 5 4" xfId="3331"/>
    <cellStyle name="Porcentagem 3 4 3 5 4 2" xfId="11015"/>
    <cellStyle name="Porcentagem 3 4 3 5 5" xfId="5857"/>
    <cellStyle name="Porcentagem 3 4 3 5 5 2" xfId="13541"/>
    <cellStyle name="Porcentagem 3 4 3 5 6" xfId="8421"/>
    <cellStyle name="Porcentagem 3 4 3 6" xfId="491"/>
    <cellStyle name="Porcentagem 3 4 3 6 2" xfId="1219"/>
    <cellStyle name="Porcentagem 3 4 3 6 2 2" xfId="2766"/>
    <cellStyle name="Porcentagem 3 4 3 6 2 2 2" xfId="5361"/>
    <cellStyle name="Porcentagem 3 4 3 6 2 2 2 2" xfId="13045"/>
    <cellStyle name="Porcentagem 3 4 3 6 2 2 3" xfId="7886"/>
    <cellStyle name="Porcentagem 3 4 3 6 2 2 3 2" xfId="15570"/>
    <cellStyle name="Porcentagem 3 4 3 6 2 2 4" xfId="10450"/>
    <cellStyle name="Porcentagem 3 4 3 6 2 3" xfId="4080"/>
    <cellStyle name="Porcentagem 3 4 3 6 2 3 2" xfId="11764"/>
    <cellStyle name="Porcentagem 3 4 3 6 2 4" xfId="6606"/>
    <cellStyle name="Porcentagem 3 4 3 6 2 4 2" xfId="14290"/>
    <cellStyle name="Porcentagem 3 4 3 6 2 5" xfId="9170"/>
    <cellStyle name="Porcentagem 3 4 3 6 3" xfId="2126"/>
    <cellStyle name="Porcentagem 3 4 3 6 3 2" xfId="4721"/>
    <cellStyle name="Porcentagem 3 4 3 6 3 2 2" xfId="12405"/>
    <cellStyle name="Porcentagem 3 4 3 6 3 3" xfId="7246"/>
    <cellStyle name="Porcentagem 3 4 3 6 3 3 2" xfId="14930"/>
    <cellStyle name="Porcentagem 3 4 3 6 3 4" xfId="9810"/>
    <cellStyle name="Porcentagem 3 4 3 6 4" xfId="3440"/>
    <cellStyle name="Porcentagem 3 4 3 6 4 2" xfId="11124"/>
    <cellStyle name="Porcentagem 3 4 3 6 5" xfId="5966"/>
    <cellStyle name="Porcentagem 3 4 3 6 5 2" xfId="13650"/>
    <cellStyle name="Porcentagem 3 4 3 6 6" xfId="8530"/>
    <cellStyle name="Porcentagem 3 4 3 7" xfId="568"/>
    <cellStyle name="Porcentagem 3 4 3 7 2" xfId="1296"/>
    <cellStyle name="Porcentagem 3 4 3 7 2 2" xfId="2843"/>
    <cellStyle name="Porcentagem 3 4 3 7 2 2 2" xfId="5438"/>
    <cellStyle name="Porcentagem 3 4 3 7 2 2 2 2" xfId="13122"/>
    <cellStyle name="Porcentagem 3 4 3 7 2 2 3" xfId="7963"/>
    <cellStyle name="Porcentagem 3 4 3 7 2 2 3 2" xfId="15647"/>
    <cellStyle name="Porcentagem 3 4 3 7 2 2 4" xfId="10527"/>
    <cellStyle name="Porcentagem 3 4 3 7 2 3" xfId="4157"/>
    <cellStyle name="Porcentagem 3 4 3 7 2 3 2" xfId="11841"/>
    <cellStyle name="Porcentagem 3 4 3 7 2 4" xfId="6683"/>
    <cellStyle name="Porcentagem 3 4 3 7 2 4 2" xfId="14367"/>
    <cellStyle name="Porcentagem 3 4 3 7 2 5" xfId="9247"/>
    <cellStyle name="Porcentagem 3 4 3 7 3" xfId="2203"/>
    <cellStyle name="Porcentagem 3 4 3 7 3 2" xfId="4798"/>
    <cellStyle name="Porcentagem 3 4 3 7 3 2 2" xfId="12482"/>
    <cellStyle name="Porcentagem 3 4 3 7 3 3" xfId="7323"/>
    <cellStyle name="Porcentagem 3 4 3 7 3 3 2" xfId="15007"/>
    <cellStyle name="Porcentagem 3 4 3 7 3 4" xfId="9887"/>
    <cellStyle name="Porcentagem 3 4 3 7 4" xfId="3517"/>
    <cellStyle name="Porcentagem 3 4 3 7 4 2" xfId="11201"/>
    <cellStyle name="Porcentagem 3 4 3 7 5" xfId="6043"/>
    <cellStyle name="Porcentagem 3 4 3 7 5 2" xfId="13727"/>
    <cellStyle name="Porcentagem 3 4 3 7 6" xfId="8607"/>
    <cellStyle name="Porcentagem 3 4 3 8" xfId="643"/>
    <cellStyle name="Porcentagem 3 4 3 8 2" xfId="1371"/>
    <cellStyle name="Porcentagem 3 4 3 8 2 2" xfId="2918"/>
    <cellStyle name="Porcentagem 3 4 3 8 2 2 2" xfId="5513"/>
    <cellStyle name="Porcentagem 3 4 3 8 2 2 2 2" xfId="13197"/>
    <cellStyle name="Porcentagem 3 4 3 8 2 2 3" xfId="8038"/>
    <cellStyle name="Porcentagem 3 4 3 8 2 2 3 2" xfId="15722"/>
    <cellStyle name="Porcentagem 3 4 3 8 2 2 4" xfId="10602"/>
    <cellStyle name="Porcentagem 3 4 3 8 2 3" xfId="4232"/>
    <cellStyle name="Porcentagem 3 4 3 8 2 3 2" xfId="11916"/>
    <cellStyle name="Porcentagem 3 4 3 8 2 4" xfId="6758"/>
    <cellStyle name="Porcentagem 3 4 3 8 2 4 2" xfId="14442"/>
    <cellStyle name="Porcentagem 3 4 3 8 2 5" xfId="9322"/>
    <cellStyle name="Porcentagem 3 4 3 8 3" xfId="2278"/>
    <cellStyle name="Porcentagem 3 4 3 8 3 2" xfId="4873"/>
    <cellStyle name="Porcentagem 3 4 3 8 3 2 2" xfId="12557"/>
    <cellStyle name="Porcentagem 3 4 3 8 3 3" xfId="7398"/>
    <cellStyle name="Porcentagem 3 4 3 8 3 3 2" xfId="15082"/>
    <cellStyle name="Porcentagem 3 4 3 8 3 4" xfId="9962"/>
    <cellStyle name="Porcentagem 3 4 3 8 4" xfId="3592"/>
    <cellStyle name="Porcentagem 3 4 3 8 4 2" xfId="11276"/>
    <cellStyle name="Porcentagem 3 4 3 8 5" xfId="6118"/>
    <cellStyle name="Porcentagem 3 4 3 8 5 2" xfId="13802"/>
    <cellStyle name="Porcentagem 3 4 3 8 6" xfId="8682"/>
    <cellStyle name="Porcentagem 3 4 3 9" xfId="468"/>
    <cellStyle name="Porcentagem 3 4 3 9 2" xfId="1196"/>
    <cellStyle name="Porcentagem 3 4 3 9 2 2" xfId="2743"/>
    <cellStyle name="Porcentagem 3 4 3 9 2 2 2" xfId="5338"/>
    <cellStyle name="Porcentagem 3 4 3 9 2 2 2 2" xfId="13022"/>
    <cellStyle name="Porcentagem 3 4 3 9 2 2 3" xfId="7863"/>
    <cellStyle name="Porcentagem 3 4 3 9 2 2 3 2" xfId="15547"/>
    <cellStyle name="Porcentagem 3 4 3 9 2 2 4" xfId="10427"/>
    <cellStyle name="Porcentagem 3 4 3 9 2 3" xfId="4057"/>
    <cellStyle name="Porcentagem 3 4 3 9 2 3 2" xfId="11741"/>
    <cellStyle name="Porcentagem 3 4 3 9 2 4" xfId="6583"/>
    <cellStyle name="Porcentagem 3 4 3 9 2 4 2" xfId="14267"/>
    <cellStyle name="Porcentagem 3 4 3 9 2 5" xfId="9147"/>
    <cellStyle name="Porcentagem 3 4 3 9 3" xfId="2103"/>
    <cellStyle name="Porcentagem 3 4 3 9 3 2" xfId="4698"/>
    <cellStyle name="Porcentagem 3 4 3 9 3 2 2" xfId="12382"/>
    <cellStyle name="Porcentagem 3 4 3 9 3 3" xfId="7223"/>
    <cellStyle name="Porcentagem 3 4 3 9 3 3 2" xfId="14907"/>
    <cellStyle name="Porcentagem 3 4 3 9 3 4" xfId="9787"/>
    <cellStyle name="Porcentagem 3 4 3 9 4" xfId="3417"/>
    <cellStyle name="Porcentagem 3 4 3 9 4 2" xfId="11101"/>
    <cellStyle name="Porcentagem 3 4 3 9 5" xfId="5943"/>
    <cellStyle name="Porcentagem 3 4 3 9 5 2" xfId="13627"/>
    <cellStyle name="Porcentagem 3 4 3 9 6" xfId="8507"/>
    <cellStyle name="Porcentagem 3 4 4" xfId="160"/>
    <cellStyle name="Porcentagem 3 4 4 10" xfId="1797"/>
    <cellStyle name="Porcentagem 3 4 4 10 2" xfId="4392"/>
    <cellStyle name="Porcentagem 3 4 4 10 2 2" xfId="12076"/>
    <cellStyle name="Porcentagem 3 4 4 10 3" xfId="6917"/>
    <cellStyle name="Porcentagem 3 4 4 10 3 2" xfId="14601"/>
    <cellStyle name="Porcentagem 3 4 4 10 4" xfId="9481"/>
    <cellStyle name="Porcentagem 3 4 4 11" xfId="3111"/>
    <cellStyle name="Porcentagem 3 4 4 11 2" xfId="10795"/>
    <cellStyle name="Porcentagem 3 4 4 12" xfId="5637"/>
    <cellStyle name="Porcentagem 3 4 4 12 2" xfId="13321"/>
    <cellStyle name="Porcentagem 3 4 4 13" xfId="8201"/>
    <cellStyle name="Porcentagem 3 4 4 2" xfId="249"/>
    <cellStyle name="Porcentagem 3 4 4 2 2" xfId="977"/>
    <cellStyle name="Porcentagem 3 4 4 2 2 2" xfId="2525"/>
    <cellStyle name="Porcentagem 3 4 4 2 2 2 2" xfId="5120"/>
    <cellStyle name="Porcentagem 3 4 4 2 2 2 2 2" xfId="12804"/>
    <cellStyle name="Porcentagem 3 4 4 2 2 2 3" xfId="7645"/>
    <cellStyle name="Porcentagem 3 4 4 2 2 2 3 2" xfId="15329"/>
    <cellStyle name="Porcentagem 3 4 4 2 2 2 4" xfId="10209"/>
    <cellStyle name="Porcentagem 3 4 4 2 2 3" xfId="3839"/>
    <cellStyle name="Porcentagem 3 4 4 2 2 3 2" xfId="11523"/>
    <cellStyle name="Porcentagem 3 4 4 2 2 4" xfId="6365"/>
    <cellStyle name="Porcentagem 3 4 4 2 2 4 2" xfId="14049"/>
    <cellStyle name="Porcentagem 3 4 4 2 2 5" xfId="8929"/>
    <cellStyle name="Porcentagem 3 4 4 2 3" xfId="1885"/>
    <cellStyle name="Porcentagem 3 4 4 2 3 2" xfId="4480"/>
    <cellStyle name="Porcentagem 3 4 4 2 3 2 2" xfId="12164"/>
    <cellStyle name="Porcentagem 3 4 4 2 3 3" xfId="7005"/>
    <cellStyle name="Porcentagem 3 4 4 2 3 3 2" xfId="14689"/>
    <cellStyle name="Porcentagem 3 4 4 2 3 4" xfId="9569"/>
    <cellStyle name="Porcentagem 3 4 4 2 4" xfId="3199"/>
    <cellStyle name="Porcentagem 3 4 4 2 4 2" xfId="10883"/>
    <cellStyle name="Porcentagem 3 4 4 2 5" xfId="5725"/>
    <cellStyle name="Porcentagem 3 4 4 2 5 2" xfId="13409"/>
    <cellStyle name="Porcentagem 3 4 4 2 6" xfId="8289"/>
    <cellStyle name="Porcentagem 3 4 4 3" xfId="321"/>
    <cellStyle name="Porcentagem 3 4 4 3 2" xfId="1049"/>
    <cellStyle name="Porcentagem 3 4 4 3 2 2" xfId="2597"/>
    <cellStyle name="Porcentagem 3 4 4 3 2 2 2" xfId="5192"/>
    <cellStyle name="Porcentagem 3 4 4 3 2 2 2 2" xfId="12876"/>
    <cellStyle name="Porcentagem 3 4 4 3 2 2 3" xfId="7717"/>
    <cellStyle name="Porcentagem 3 4 4 3 2 2 3 2" xfId="15401"/>
    <cellStyle name="Porcentagem 3 4 4 3 2 2 4" xfId="10281"/>
    <cellStyle name="Porcentagem 3 4 4 3 2 3" xfId="3911"/>
    <cellStyle name="Porcentagem 3 4 4 3 2 3 2" xfId="11595"/>
    <cellStyle name="Porcentagem 3 4 4 3 2 4" xfId="6437"/>
    <cellStyle name="Porcentagem 3 4 4 3 2 4 2" xfId="14121"/>
    <cellStyle name="Porcentagem 3 4 4 3 2 5" xfId="9001"/>
    <cellStyle name="Porcentagem 3 4 4 3 3" xfId="1957"/>
    <cellStyle name="Porcentagem 3 4 4 3 3 2" xfId="4552"/>
    <cellStyle name="Porcentagem 3 4 4 3 3 2 2" xfId="12236"/>
    <cellStyle name="Porcentagem 3 4 4 3 3 3" xfId="7077"/>
    <cellStyle name="Porcentagem 3 4 4 3 3 3 2" xfId="14761"/>
    <cellStyle name="Porcentagem 3 4 4 3 3 4" xfId="9641"/>
    <cellStyle name="Porcentagem 3 4 4 3 4" xfId="3271"/>
    <cellStyle name="Porcentagem 3 4 4 3 4 2" xfId="10955"/>
    <cellStyle name="Porcentagem 3 4 4 3 5" xfId="5797"/>
    <cellStyle name="Porcentagem 3 4 4 3 5 2" xfId="13481"/>
    <cellStyle name="Porcentagem 3 4 4 3 6" xfId="8361"/>
    <cellStyle name="Porcentagem 3 4 4 4" xfId="402"/>
    <cellStyle name="Porcentagem 3 4 4 4 2" xfId="1130"/>
    <cellStyle name="Porcentagem 3 4 4 4 2 2" xfId="2677"/>
    <cellStyle name="Porcentagem 3 4 4 4 2 2 2" xfId="5272"/>
    <cellStyle name="Porcentagem 3 4 4 4 2 2 2 2" xfId="12956"/>
    <cellStyle name="Porcentagem 3 4 4 4 2 2 3" xfId="7797"/>
    <cellStyle name="Porcentagem 3 4 4 4 2 2 3 2" xfId="15481"/>
    <cellStyle name="Porcentagem 3 4 4 4 2 2 4" xfId="10361"/>
    <cellStyle name="Porcentagem 3 4 4 4 2 3" xfId="3991"/>
    <cellStyle name="Porcentagem 3 4 4 4 2 3 2" xfId="11675"/>
    <cellStyle name="Porcentagem 3 4 4 4 2 4" xfId="6517"/>
    <cellStyle name="Porcentagem 3 4 4 4 2 4 2" xfId="14201"/>
    <cellStyle name="Porcentagem 3 4 4 4 2 5" xfId="9081"/>
    <cellStyle name="Porcentagem 3 4 4 4 3" xfId="2037"/>
    <cellStyle name="Porcentagem 3 4 4 4 3 2" xfId="4632"/>
    <cellStyle name="Porcentagem 3 4 4 4 3 2 2" xfId="12316"/>
    <cellStyle name="Porcentagem 3 4 4 4 3 3" xfId="7157"/>
    <cellStyle name="Porcentagem 3 4 4 4 3 3 2" xfId="14841"/>
    <cellStyle name="Porcentagem 3 4 4 4 3 4" xfId="9721"/>
    <cellStyle name="Porcentagem 3 4 4 4 4" xfId="3351"/>
    <cellStyle name="Porcentagem 3 4 4 4 4 2" xfId="11035"/>
    <cellStyle name="Porcentagem 3 4 4 4 5" xfId="5877"/>
    <cellStyle name="Porcentagem 3 4 4 4 5 2" xfId="13561"/>
    <cellStyle name="Porcentagem 3 4 4 4 6" xfId="8441"/>
    <cellStyle name="Porcentagem 3 4 4 5" xfId="532"/>
    <cellStyle name="Porcentagem 3 4 4 5 2" xfId="1260"/>
    <cellStyle name="Porcentagem 3 4 4 5 2 2" xfId="2807"/>
    <cellStyle name="Porcentagem 3 4 4 5 2 2 2" xfId="5402"/>
    <cellStyle name="Porcentagem 3 4 4 5 2 2 2 2" xfId="13086"/>
    <cellStyle name="Porcentagem 3 4 4 5 2 2 3" xfId="7927"/>
    <cellStyle name="Porcentagem 3 4 4 5 2 2 3 2" xfId="15611"/>
    <cellStyle name="Porcentagem 3 4 4 5 2 2 4" xfId="10491"/>
    <cellStyle name="Porcentagem 3 4 4 5 2 3" xfId="4121"/>
    <cellStyle name="Porcentagem 3 4 4 5 2 3 2" xfId="11805"/>
    <cellStyle name="Porcentagem 3 4 4 5 2 4" xfId="6647"/>
    <cellStyle name="Porcentagem 3 4 4 5 2 4 2" xfId="14331"/>
    <cellStyle name="Porcentagem 3 4 4 5 2 5" xfId="9211"/>
    <cellStyle name="Porcentagem 3 4 4 5 3" xfId="2167"/>
    <cellStyle name="Porcentagem 3 4 4 5 3 2" xfId="4762"/>
    <cellStyle name="Porcentagem 3 4 4 5 3 2 2" xfId="12446"/>
    <cellStyle name="Porcentagem 3 4 4 5 3 3" xfId="7287"/>
    <cellStyle name="Porcentagem 3 4 4 5 3 3 2" xfId="14971"/>
    <cellStyle name="Porcentagem 3 4 4 5 3 4" xfId="9851"/>
    <cellStyle name="Porcentagem 3 4 4 5 4" xfId="3481"/>
    <cellStyle name="Porcentagem 3 4 4 5 4 2" xfId="11165"/>
    <cellStyle name="Porcentagem 3 4 4 5 5" xfId="6007"/>
    <cellStyle name="Porcentagem 3 4 4 5 5 2" xfId="13691"/>
    <cellStyle name="Porcentagem 3 4 4 5 6" xfId="8571"/>
    <cellStyle name="Porcentagem 3 4 4 6" xfId="600"/>
    <cellStyle name="Porcentagem 3 4 4 6 2" xfId="1328"/>
    <cellStyle name="Porcentagem 3 4 4 6 2 2" xfId="2875"/>
    <cellStyle name="Porcentagem 3 4 4 6 2 2 2" xfId="5470"/>
    <cellStyle name="Porcentagem 3 4 4 6 2 2 2 2" xfId="13154"/>
    <cellStyle name="Porcentagem 3 4 4 6 2 2 3" xfId="7995"/>
    <cellStyle name="Porcentagem 3 4 4 6 2 2 3 2" xfId="15679"/>
    <cellStyle name="Porcentagem 3 4 4 6 2 2 4" xfId="10559"/>
    <cellStyle name="Porcentagem 3 4 4 6 2 3" xfId="4189"/>
    <cellStyle name="Porcentagem 3 4 4 6 2 3 2" xfId="11873"/>
    <cellStyle name="Porcentagem 3 4 4 6 2 4" xfId="6715"/>
    <cellStyle name="Porcentagem 3 4 4 6 2 4 2" xfId="14399"/>
    <cellStyle name="Porcentagem 3 4 4 6 2 5" xfId="9279"/>
    <cellStyle name="Porcentagem 3 4 4 6 3" xfId="2235"/>
    <cellStyle name="Porcentagem 3 4 4 6 3 2" xfId="4830"/>
    <cellStyle name="Porcentagem 3 4 4 6 3 2 2" xfId="12514"/>
    <cellStyle name="Porcentagem 3 4 4 6 3 3" xfId="7355"/>
    <cellStyle name="Porcentagem 3 4 4 6 3 3 2" xfId="15039"/>
    <cellStyle name="Porcentagem 3 4 4 6 3 4" xfId="9919"/>
    <cellStyle name="Porcentagem 3 4 4 6 4" xfId="3549"/>
    <cellStyle name="Porcentagem 3 4 4 6 4 2" xfId="11233"/>
    <cellStyle name="Porcentagem 3 4 4 6 5" xfId="6075"/>
    <cellStyle name="Porcentagem 3 4 4 6 5 2" xfId="13759"/>
    <cellStyle name="Porcentagem 3 4 4 6 6" xfId="8639"/>
    <cellStyle name="Porcentagem 3 4 4 7" xfId="676"/>
    <cellStyle name="Porcentagem 3 4 4 7 2" xfId="1404"/>
    <cellStyle name="Porcentagem 3 4 4 7 2 2" xfId="2951"/>
    <cellStyle name="Porcentagem 3 4 4 7 2 2 2" xfId="5546"/>
    <cellStyle name="Porcentagem 3 4 4 7 2 2 2 2" xfId="13230"/>
    <cellStyle name="Porcentagem 3 4 4 7 2 2 3" xfId="8071"/>
    <cellStyle name="Porcentagem 3 4 4 7 2 2 3 2" xfId="15755"/>
    <cellStyle name="Porcentagem 3 4 4 7 2 2 4" xfId="10635"/>
    <cellStyle name="Porcentagem 3 4 4 7 2 3" xfId="4265"/>
    <cellStyle name="Porcentagem 3 4 4 7 2 3 2" xfId="11949"/>
    <cellStyle name="Porcentagem 3 4 4 7 2 4" xfId="6791"/>
    <cellStyle name="Porcentagem 3 4 4 7 2 4 2" xfId="14475"/>
    <cellStyle name="Porcentagem 3 4 4 7 2 5" xfId="9355"/>
    <cellStyle name="Porcentagem 3 4 4 7 3" xfId="2311"/>
    <cellStyle name="Porcentagem 3 4 4 7 3 2" xfId="4906"/>
    <cellStyle name="Porcentagem 3 4 4 7 3 2 2" xfId="12590"/>
    <cellStyle name="Porcentagem 3 4 4 7 3 3" xfId="7431"/>
    <cellStyle name="Porcentagem 3 4 4 7 3 3 2" xfId="15115"/>
    <cellStyle name="Porcentagem 3 4 4 7 3 4" xfId="9995"/>
    <cellStyle name="Porcentagem 3 4 4 7 4" xfId="3625"/>
    <cellStyle name="Porcentagem 3 4 4 7 4 2" xfId="11309"/>
    <cellStyle name="Porcentagem 3 4 4 7 5" xfId="6151"/>
    <cellStyle name="Porcentagem 3 4 4 7 5 2" xfId="13835"/>
    <cellStyle name="Porcentagem 3 4 4 7 6" xfId="8715"/>
    <cellStyle name="Porcentagem 3 4 4 8" xfId="722"/>
    <cellStyle name="Porcentagem 3 4 4 8 2" xfId="1450"/>
    <cellStyle name="Porcentagem 3 4 4 8 2 2" xfId="2997"/>
    <cellStyle name="Porcentagem 3 4 4 8 2 2 2" xfId="5592"/>
    <cellStyle name="Porcentagem 3 4 4 8 2 2 2 2" xfId="13276"/>
    <cellStyle name="Porcentagem 3 4 4 8 2 2 3" xfId="8117"/>
    <cellStyle name="Porcentagem 3 4 4 8 2 2 3 2" xfId="15801"/>
    <cellStyle name="Porcentagem 3 4 4 8 2 2 4" xfId="10681"/>
    <cellStyle name="Porcentagem 3 4 4 8 2 3" xfId="4311"/>
    <cellStyle name="Porcentagem 3 4 4 8 2 3 2" xfId="11995"/>
    <cellStyle name="Porcentagem 3 4 4 8 2 4" xfId="6837"/>
    <cellStyle name="Porcentagem 3 4 4 8 2 4 2" xfId="14521"/>
    <cellStyle name="Porcentagem 3 4 4 8 2 5" xfId="9401"/>
    <cellStyle name="Porcentagem 3 4 4 8 3" xfId="2357"/>
    <cellStyle name="Porcentagem 3 4 4 8 3 2" xfId="4952"/>
    <cellStyle name="Porcentagem 3 4 4 8 3 2 2" xfId="12636"/>
    <cellStyle name="Porcentagem 3 4 4 8 3 3" xfId="7477"/>
    <cellStyle name="Porcentagem 3 4 4 8 3 3 2" xfId="15161"/>
    <cellStyle name="Porcentagem 3 4 4 8 3 4" xfId="10041"/>
    <cellStyle name="Porcentagem 3 4 4 8 4" xfId="3671"/>
    <cellStyle name="Porcentagem 3 4 4 8 4 2" xfId="11355"/>
    <cellStyle name="Porcentagem 3 4 4 8 5" xfId="6197"/>
    <cellStyle name="Porcentagem 3 4 4 8 5 2" xfId="13881"/>
    <cellStyle name="Porcentagem 3 4 4 8 6" xfId="8761"/>
    <cellStyle name="Porcentagem 3 4 4 9" xfId="888"/>
    <cellStyle name="Porcentagem 3 4 4 9 2" xfId="2437"/>
    <cellStyle name="Porcentagem 3 4 4 9 2 2" xfId="5032"/>
    <cellStyle name="Porcentagem 3 4 4 9 2 2 2" xfId="12716"/>
    <cellStyle name="Porcentagem 3 4 4 9 2 3" xfId="7557"/>
    <cellStyle name="Porcentagem 3 4 4 9 2 3 2" xfId="15241"/>
    <cellStyle name="Porcentagem 3 4 4 9 2 4" xfId="10121"/>
    <cellStyle name="Porcentagem 3 4 4 9 3" xfId="3751"/>
    <cellStyle name="Porcentagem 3 4 4 9 3 2" xfId="11435"/>
    <cellStyle name="Porcentagem 3 4 4 9 4" xfId="6277"/>
    <cellStyle name="Porcentagem 3 4 4 9 4 2" xfId="13961"/>
    <cellStyle name="Porcentagem 3 4 4 9 5" xfId="8841"/>
    <cellStyle name="Porcentagem 3 4 5" xfId="206"/>
    <cellStyle name="Porcentagem 3 4 5 2" xfId="934"/>
    <cellStyle name="Porcentagem 3 4 5 2 2" xfId="2482"/>
    <cellStyle name="Porcentagem 3 4 5 2 2 2" xfId="5077"/>
    <cellStyle name="Porcentagem 3 4 5 2 2 2 2" xfId="12761"/>
    <cellStyle name="Porcentagem 3 4 5 2 2 3" xfId="7602"/>
    <cellStyle name="Porcentagem 3 4 5 2 2 3 2" xfId="15286"/>
    <cellStyle name="Porcentagem 3 4 5 2 2 4" xfId="10166"/>
    <cellStyle name="Porcentagem 3 4 5 2 3" xfId="3796"/>
    <cellStyle name="Porcentagem 3 4 5 2 3 2" xfId="11480"/>
    <cellStyle name="Porcentagem 3 4 5 2 4" xfId="6322"/>
    <cellStyle name="Porcentagem 3 4 5 2 4 2" xfId="14006"/>
    <cellStyle name="Porcentagem 3 4 5 2 5" xfId="8886"/>
    <cellStyle name="Porcentagem 3 4 5 3" xfId="1842"/>
    <cellStyle name="Porcentagem 3 4 5 3 2" xfId="4437"/>
    <cellStyle name="Porcentagem 3 4 5 3 2 2" xfId="12121"/>
    <cellStyle name="Porcentagem 3 4 5 3 3" xfId="6962"/>
    <cellStyle name="Porcentagem 3 4 5 3 3 2" xfId="14646"/>
    <cellStyle name="Porcentagem 3 4 5 3 4" xfId="9526"/>
    <cellStyle name="Porcentagem 3 4 5 4" xfId="3156"/>
    <cellStyle name="Porcentagem 3 4 5 4 2" xfId="10840"/>
    <cellStyle name="Porcentagem 3 4 5 5" xfId="5682"/>
    <cellStyle name="Porcentagem 3 4 5 5 2" xfId="13366"/>
    <cellStyle name="Porcentagem 3 4 5 6" xfId="8246"/>
    <cellStyle name="Porcentagem 3 4 6" xfId="281"/>
    <cellStyle name="Porcentagem 3 4 6 2" xfId="1009"/>
    <cellStyle name="Porcentagem 3 4 6 2 2" xfId="2557"/>
    <cellStyle name="Porcentagem 3 4 6 2 2 2" xfId="5152"/>
    <cellStyle name="Porcentagem 3 4 6 2 2 2 2" xfId="12836"/>
    <cellStyle name="Porcentagem 3 4 6 2 2 3" xfId="7677"/>
    <cellStyle name="Porcentagem 3 4 6 2 2 3 2" xfId="15361"/>
    <cellStyle name="Porcentagem 3 4 6 2 2 4" xfId="10241"/>
    <cellStyle name="Porcentagem 3 4 6 2 3" xfId="3871"/>
    <cellStyle name="Porcentagem 3 4 6 2 3 2" xfId="11555"/>
    <cellStyle name="Porcentagem 3 4 6 2 4" xfId="6397"/>
    <cellStyle name="Porcentagem 3 4 6 2 4 2" xfId="14081"/>
    <cellStyle name="Porcentagem 3 4 6 2 5" xfId="8961"/>
    <cellStyle name="Porcentagem 3 4 6 3" xfId="1917"/>
    <cellStyle name="Porcentagem 3 4 6 3 2" xfId="4512"/>
    <cellStyle name="Porcentagem 3 4 6 3 2 2" xfId="12196"/>
    <cellStyle name="Porcentagem 3 4 6 3 3" xfId="7037"/>
    <cellStyle name="Porcentagem 3 4 6 3 3 2" xfId="14721"/>
    <cellStyle name="Porcentagem 3 4 6 3 4" xfId="9601"/>
    <cellStyle name="Porcentagem 3 4 6 4" xfId="3231"/>
    <cellStyle name="Porcentagem 3 4 6 4 2" xfId="10915"/>
    <cellStyle name="Porcentagem 3 4 6 5" xfId="5757"/>
    <cellStyle name="Porcentagem 3 4 6 5 2" xfId="13441"/>
    <cellStyle name="Porcentagem 3 4 6 6" xfId="8321"/>
    <cellStyle name="Porcentagem 3 4 7" xfId="362"/>
    <cellStyle name="Porcentagem 3 4 7 2" xfId="1090"/>
    <cellStyle name="Porcentagem 3 4 7 2 2" xfId="2637"/>
    <cellStyle name="Porcentagem 3 4 7 2 2 2" xfId="5232"/>
    <cellStyle name="Porcentagem 3 4 7 2 2 2 2" xfId="12916"/>
    <cellStyle name="Porcentagem 3 4 7 2 2 3" xfId="7757"/>
    <cellStyle name="Porcentagem 3 4 7 2 2 3 2" xfId="15441"/>
    <cellStyle name="Porcentagem 3 4 7 2 2 4" xfId="10321"/>
    <cellStyle name="Porcentagem 3 4 7 2 3" xfId="3951"/>
    <cellStyle name="Porcentagem 3 4 7 2 3 2" xfId="11635"/>
    <cellStyle name="Porcentagem 3 4 7 2 4" xfId="6477"/>
    <cellStyle name="Porcentagem 3 4 7 2 4 2" xfId="14161"/>
    <cellStyle name="Porcentagem 3 4 7 2 5" xfId="9041"/>
    <cellStyle name="Porcentagem 3 4 7 3" xfId="1997"/>
    <cellStyle name="Porcentagem 3 4 7 3 2" xfId="4592"/>
    <cellStyle name="Porcentagem 3 4 7 3 2 2" xfId="12276"/>
    <cellStyle name="Porcentagem 3 4 7 3 3" xfId="7117"/>
    <cellStyle name="Porcentagem 3 4 7 3 3 2" xfId="14801"/>
    <cellStyle name="Porcentagem 3 4 7 3 4" xfId="9681"/>
    <cellStyle name="Porcentagem 3 4 7 4" xfId="3311"/>
    <cellStyle name="Porcentagem 3 4 7 4 2" xfId="10995"/>
    <cellStyle name="Porcentagem 3 4 7 5" xfId="5837"/>
    <cellStyle name="Porcentagem 3 4 7 5 2" xfId="13521"/>
    <cellStyle name="Porcentagem 3 4 7 6" xfId="8401"/>
    <cellStyle name="Porcentagem 3 4 8" xfId="467"/>
    <cellStyle name="Porcentagem 3 4 8 2" xfId="1195"/>
    <cellStyle name="Porcentagem 3 4 8 2 2" xfId="2742"/>
    <cellStyle name="Porcentagem 3 4 8 2 2 2" xfId="5337"/>
    <cellStyle name="Porcentagem 3 4 8 2 2 2 2" xfId="13021"/>
    <cellStyle name="Porcentagem 3 4 8 2 2 3" xfId="7862"/>
    <cellStyle name="Porcentagem 3 4 8 2 2 3 2" xfId="15546"/>
    <cellStyle name="Porcentagem 3 4 8 2 2 4" xfId="10426"/>
    <cellStyle name="Porcentagem 3 4 8 2 3" xfId="4056"/>
    <cellStyle name="Porcentagem 3 4 8 2 3 2" xfId="11740"/>
    <cellStyle name="Porcentagem 3 4 8 2 4" xfId="6582"/>
    <cellStyle name="Porcentagem 3 4 8 2 4 2" xfId="14266"/>
    <cellStyle name="Porcentagem 3 4 8 2 5" xfId="9146"/>
    <cellStyle name="Porcentagem 3 4 8 3" xfId="2102"/>
    <cellStyle name="Porcentagem 3 4 8 3 2" xfId="4697"/>
    <cellStyle name="Porcentagem 3 4 8 3 2 2" xfId="12381"/>
    <cellStyle name="Porcentagem 3 4 8 3 3" xfId="7222"/>
    <cellStyle name="Porcentagem 3 4 8 3 3 2" xfId="14906"/>
    <cellStyle name="Porcentagem 3 4 8 3 4" xfId="9786"/>
    <cellStyle name="Porcentagem 3 4 8 4" xfId="3416"/>
    <cellStyle name="Porcentagem 3 4 8 4 2" xfId="11100"/>
    <cellStyle name="Porcentagem 3 4 8 5" xfId="5942"/>
    <cellStyle name="Porcentagem 3 4 8 5 2" xfId="13626"/>
    <cellStyle name="Porcentagem 3 4 8 6" xfId="8506"/>
    <cellStyle name="Porcentagem 3 4 9" xfId="447"/>
    <cellStyle name="Porcentagem 3 4 9 2" xfId="1175"/>
    <cellStyle name="Porcentagem 3 4 9 2 2" xfId="2722"/>
    <cellStyle name="Porcentagem 3 4 9 2 2 2" xfId="5317"/>
    <cellStyle name="Porcentagem 3 4 9 2 2 2 2" xfId="13001"/>
    <cellStyle name="Porcentagem 3 4 9 2 2 3" xfId="7842"/>
    <cellStyle name="Porcentagem 3 4 9 2 2 3 2" xfId="15526"/>
    <cellStyle name="Porcentagem 3 4 9 2 2 4" xfId="10406"/>
    <cellStyle name="Porcentagem 3 4 9 2 3" xfId="4036"/>
    <cellStyle name="Porcentagem 3 4 9 2 3 2" xfId="11720"/>
    <cellStyle name="Porcentagem 3 4 9 2 4" xfId="6562"/>
    <cellStyle name="Porcentagem 3 4 9 2 4 2" xfId="14246"/>
    <cellStyle name="Porcentagem 3 4 9 2 5" xfId="9126"/>
    <cellStyle name="Porcentagem 3 4 9 3" xfId="2082"/>
    <cellStyle name="Porcentagem 3 4 9 3 2" xfId="4677"/>
    <cellStyle name="Porcentagem 3 4 9 3 2 2" xfId="12361"/>
    <cellStyle name="Porcentagem 3 4 9 3 3" xfId="7202"/>
    <cellStyle name="Porcentagem 3 4 9 3 3 2" xfId="14886"/>
    <cellStyle name="Porcentagem 3 4 9 3 4" xfId="9766"/>
    <cellStyle name="Porcentagem 3 4 9 4" xfId="3396"/>
    <cellStyle name="Porcentagem 3 4 9 4 2" xfId="11080"/>
    <cellStyle name="Porcentagem 3 4 9 5" xfId="5922"/>
    <cellStyle name="Porcentagem 3 4 9 5 2" xfId="13606"/>
    <cellStyle name="Porcentagem 3 4 9 6" xfId="8486"/>
    <cellStyle name="Porcentagem 3 5" xfId="56"/>
    <cellStyle name="Porcentagem 3 5 10" xfId="446"/>
    <cellStyle name="Porcentagem 3 5 10 2" xfId="1174"/>
    <cellStyle name="Porcentagem 3 5 10 2 2" xfId="2721"/>
    <cellStyle name="Porcentagem 3 5 10 2 2 2" xfId="5316"/>
    <cellStyle name="Porcentagem 3 5 10 2 2 2 2" xfId="13000"/>
    <cellStyle name="Porcentagem 3 5 10 2 2 3" xfId="7841"/>
    <cellStyle name="Porcentagem 3 5 10 2 2 3 2" xfId="15525"/>
    <cellStyle name="Porcentagem 3 5 10 2 2 4" xfId="10405"/>
    <cellStyle name="Porcentagem 3 5 10 2 3" xfId="4035"/>
    <cellStyle name="Porcentagem 3 5 10 2 3 2" xfId="11719"/>
    <cellStyle name="Porcentagem 3 5 10 2 4" xfId="6561"/>
    <cellStyle name="Porcentagem 3 5 10 2 4 2" xfId="14245"/>
    <cellStyle name="Porcentagem 3 5 10 2 5" xfId="9125"/>
    <cellStyle name="Porcentagem 3 5 10 3" xfId="2081"/>
    <cellStyle name="Porcentagem 3 5 10 3 2" xfId="4676"/>
    <cellStyle name="Porcentagem 3 5 10 3 2 2" xfId="12360"/>
    <cellStyle name="Porcentagem 3 5 10 3 3" xfId="7201"/>
    <cellStyle name="Porcentagem 3 5 10 3 3 2" xfId="14885"/>
    <cellStyle name="Porcentagem 3 5 10 3 4" xfId="9765"/>
    <cellStyle name="Porcentagem 3 5 10 4" xfId="3395"/>
    <cellStyle name="Porcentagem 3 5 10 4 2" xfId="11079"/>
    <cellStyle name="Porcentagem 3 5 10 5" xfId="5921"/>
    <cellStyle name="Porcentagem 3 5 10 5 2" xfId="13605"/>
    <cellStyle name="Porcentagem 3 5 10 6" xfId="8485"/>
    <cellStyle name="Porcentagem 3 5 11" xfId="499"/>
    <cellStyle name="Porcentagem 3 5 11 2" xfId="1227"/>
    <cellStyle name="Porcentagem 3 5 11 2 2" xfId="2774"/>
    <cellStyle name="Porcentagem 3 5 11 2 2 2" xfId="5369"/>
    <cellStyle name="Porcentagem 3 5 11 2 2 2 2" xfId="13053"/>
    <cellStyle name="Porcentagem 3 5 11 2 2 3" xfId="7894"/>
    <cellStyle name="Porcentagem 3 5 11 2 2 3 2" xfId="15578"/>
    <cellStyle name="Porcentagem 3 5 11 2 2 4" xfId="10458"/>
    <cellStyle name="Porcentagem 3 5 11 2 3" xfId="4088"/>
    <cellStyle name="Porcentagem 3 5 11 2 3 2" xfId="11772"/>
    <cellStyle name="Porcentagem 3 5 11 2 4" xfId="6614"/>
    <cellStyle name="Porcentagem 3 5 11 2 4 2" xfId="14298"/>
    <cellStyle name="Porcentagem 3 5 11 2 5" xfId="9178"/>
    <cellStyle name="Porcentagem 3 5 11 3" xfId="2134"/>
    <cellStyle name="Porcentagem 3 5 11 3 2" xfId="4729"/>
    <cellStyle name="Porcentagem 3 5 11 3 2 2" xfId="12413"/>
    <cellStyle name="Porcentagem 3 5 11 3 3" xfId="7254"/>
    <cellStyle name="Porcentagem 3 5 11 3 3 2" xfId="14938"/>
    <cellStyle name="Porcentagem 3 5 11 3 4" xfId="9818"/>
    <cellStyle name="Porcentagem 3 5 11 4" xfId="3448"/>
    <cellStyle name="Porcentagem 3 5 11 4 2" xfId="11132"/>
    <cellStyle name="Porcentagem 3 5 11 5" xfId="5974"/>
    <cellStyle name="Porcentagem 3 5 11 5 2" xfId="13658"/>
    <cellStyle name="Porcentagem 3 5 11 6" xfId="8538"/>
    <cellStyle name="Porcentagem 3 5 12" xfId="811"/>
    <cellStyle name="Porcentagem 3 5 12 2" xfId="2399"/>
    <cellStyle name="Porcentagem 3 5 12 2 2" xfId="4994"/>
    <cellStyle name="Porcentagem 3 5 12 2 2 2" xfId="12678"/>
    <cellStyle name="Porcentagem 3 5 12 2 3" xfId="7519"/>
    <cellStyle name="Porcentagem 3 5 12 2 3 2" xfId="15203"/>
    <cellStyle name="Porcentagem 3 5 12 2 4" xfId="10083"/>
    <cellStyle name="Porcentagem 3 5 12 3" xfId="3713"/>
    <cellStyle name="Porcentagem 3 5 12 3 2" xfId="11397"/>
    <cellStyle name="Porcentagem 3 5 12 4" xfId="6239"/>
    <cellStyle name="Porcentagem 3 5 12 4 2" xfId="13923"/>
    <cellStyle name="Porcentagem 3 5 12 5" xfId="8803"/>
    <cellStyle name="Porcentagem 3 5 13" xfId="1759"/>
    <cellStyle name="Porcentagem 3 5 13 2" xfId="4354"/>
    <cellStyle name="Porcentagem 3 5 13 2 2" xfId="12038"/>
    <cellStyle name="Porcentagem 3 5 13 3" xfId="6879"/>
    <cellStyle name="Porcentagem 3 5 13 3 2" xfId="14563"/>
    <cellStyle name="Porcentagem 3 5 13 4" xfId="9443"/>
    <cellStyle name="Porcentagem 3 5 14" xfId="3063"/>
    <cellStyle name="Porcentagem 3 5 14 2" xfId="10747"/>
    <cellStyle name="Porcentagem 3 5 15" xfId="3092"/>
    <cellStyle name="Porcentagem 3 5 15 2" xfId="10776"/>
    <cellStyle name="Porcentagem 3 5 16" xfId="84"/>
    <cellStyle name="Porcentagem 3 5 17" xfId="8163"/>
    <cellStyle name="Porcentagem 3 5 2" xfId="66"/>
    <cellStyle name="Porcentagem 3 5 2 10" xfId="824"/>
    <cellStyle name="Porcentagem 3 5 2 10 2" xfId="2411"/>
    <cellStyle name="Porcentagem 3 5 2 10 2 2" xfId="5006"/>
    <cellStyle name="Porcentagem 3 5 2 10 2 2 2" xfId="12690"/>
    <cellStyle name="Porcentagem 3 5 2 10 2 3" xfId="7531"/>
    <cellStyle name="Porcentagem 3 5 2 10 2 3 2" xfId="15215"/>
    <cellStyle name="Porcentagem 3 5 2 10 2 4" xfId="10095"/>
    <cellStyle name="Porcentagem 3 5 2 10 3" xfId="3725"/>
    <cellStyle name="Porcentagem 3 5 2 10 3 2" xfId="11409"/>
    <cellStyle name="Porcentagem 3 5 2 10 4" xfId="6251"/>
    <cellStyle name="Porcentagem 3 5 2 10 4 2" xfId="13935"/>
    <cellStyle name="Porcentagem 3 5 2 10 5" xfId="8815"/>
    <cellStyle name="Porcentagem 3 5 2 11" xfId="1771"/>
    <cellStyle name="Porcentagem 3 5 2 11 2" xfId="4366"/>
    <cellStyle name="Porcentagem 3 5 2 11 2 2" xfId="12050"/>
    <cellStyle name="Porcentagem 3 5 2 11 3" xfId="6891"/>
    <cellStyle name="Porcentagem 3 5 2 11 3 2" xfId="14575"/>
    <cellStyle name="Porcentagem 3 5 2 11 4" xfId="9455"/>
    <cellStyle name="Porcentagem 3 5 2 12" xfId="3075"/>
    <cellStyle name="Porcentagem 3 5 2 12 2" xfId="10759"/>
    <cellStyle name="Porcentagem 3 5 2 13" xfId="3038"/>
    <cellStyle name="Porcentagem 3 5 2 13 2" xfId="10722"/>
    <cellStyle name="Porcentagem 3 5 2 14" xfId="96"/>
    <cellStyle name="Porcentagem 3 5 2 15" xfId="8175"/>
    <cellStyle name="Porcentagem 3 5 2 2" xfId="174"/>
    <cellStyle name="Porcentagem 3 5 2 2 10" xfId="1811"/>
    <cellStyle name="Porcentagem 3 5 2 2 10 2" xfId="4406"/>
    <cellStyle name="Porcentagem 3 5 2 2 10 2 2" xfId="12090"/>
    <cellStyle name="Porcentagem 3 5 2 2 10 3" xfId="6931"/>
    <cellStyle name="Porcentagem 3 5 2 2 10 3 2" xfId="14615"/>
    <cellStyle name="Porcentagem 3 5 2 2 10 4" xfId="9495"/>
    <cellStyle name="Porcentagem 3 5 2 2 11" xfId="3125"/>
    <cellStyle name="Porcentagem 3 5 2 2 11 2" xfId="10809"/>
    <cellStyle name="Porcentagem 3 5 2 2 12" xfId="5651"/>
    <cellStyle name="Porcentagem 3 5 2 2 12 2" xfId="13335"/>
    <cellStyle name="Porcentagem 3 5 2 2 13" xfId="8215"/>
    <cellStyle name="Porcentagem 3 5 2 2 2" xfId="263"/>
    <cellStyle name="Porcentagem 3 5 2 2 2 2" xfId="991"/>
    <cellStyle name="Porcentagem 3 5 2 2 2 2 2" xfId="2539"/>
    <cellStyle name="Porcentagem 3 5 2 2 2 2 2 2" xfId="5134"/>
    <cellStyle name="Porcentagem 3 5 2 2 2 2 2 2 2" xfId="12818"/>
    <cellStyle name="Porcentagem 3 5 2 2 2 2 2 3" xfId="7659"/>
    <cellStyle name="Porcentagem 3 5 2 2 2 2 2 3 2" xfId="15343"/>
    <cellStyle name="Porcentagem 3 5 2 2 2 2 2 4" xfId="10223"/>
    <cellStyle name="Porcentagem 3 5 2 2 2 2 3" xfId="3853"/>
    <cellStyle name="Porcentagem 3 5 2 2 2 2 3 2" xfId="11537"/>
    <cellStyle name="Porcentagem 3 5 2 2 2 2 4" xfId="6379"/>
    <cellStyle name="Porcentagem 3 5 2 2 2 2 4 2" xfId="14063"/>
    <cellStyle name="Porcentagem 3 5 2 2 2 2 5" xfId="8943"/>
    <cellStyle name="Porcentagem 3 5 2 2 2 3" xfId="1899"/>
    <cellStyle name="Porcentagem 3 5 2 2 2 3 2" xfId="4494"/>
    <cellStyle name="Porcentagem 3 5 2 2 2 3 2 2" xfId="12178"/>
    <cellStyle name="Porcentagem 3 5 2 2 2 3 3" xfId="7019"/>
    <cellStyle name="Porcentagem 3 5 2 2 2 3 3 2" xfId="14703"/>
    <cellStyle name="Porcentagem 3 5 2 2 2 3 4" xfId="9583"/>
    <cellStyle name="Porcentagem 3 5 2 2 2 4" xfId="3213"/>
    <cellStyle name="Porcentagem 3 5 2 2 2 4 2" xfId="10897"/>
    <cellStyle name="Porcentagem 3 5 2 2 2 5" xfId="5739"/>
    <cellStyle name="Porcentagem 3 5 2 2 2 5 2" xfId="13423"/>
    <cellStyle name="Porcentagem 3 5 2 2 2 6" xfId="8303"/>
    <cellStyle name="Porcentagem 3 5 2 2 3" xfId="335"/>
    <cellStyle name="Porcentagem 3 5 2 2 3 2" xfId="1063"/>
    <cellStyle name="Porcentagem 3 5 2 2 3 2 2" xfId="2611"/>
    <cellStyle name="Porcentagem 3 5 2 2 3 2 2 2" xfId="5206"/>
    <cellStyle name="Porcentagem 3 5 2 2 3 2 2 2 2" xfId="12890"/>
    <cellStyle name="Porcentagem 3 5 2 2 3 2 2 3" xfId="7731"/>
    <cellStyle name="Porcentagem 3 5 2 2 3 2 2 3 2" xfId="15415"/>
    <cellStyle name="Porcentagem 3 5 2 2 3 2 2 4" xfId="10295"/>
    <cellStyle name="Porcentagem 3 5 2 2 3 2 3" xfId="3925"/>
    <cellStyle name="Porcentagem 3 5 2 2 3 2 3 2" xfId="11609"/>
    <cellStyle name="Porcentagem 3 5 2 2 3 2 4" xfId="6451"/>
    <cellStyle name="Porcentagem 3 5 2 2 3 2 4 2" xfId="14135"/>
    <cellStyle name="Porcentagem 3 5 2 2 3 2 5" xfId="9015"/>
    <cellStyle name="Porcentagem 3 5 2 2 3 3" xfId="1971"/>
    <cellStyle name="Porcentagem 3 5 2 2 3 3 2" xfId="4566"/>
    <cellStyle name="Porcentagem 3 5 2 2 3 3 2 2" xfId="12250"/>
    <cellStyle name="Porcentagem 3 5 2 2 3 3 3" xfId="7091"/>
    <cellStyle name="Porcentagem 3 5 2 2 3 3 3 2" xfId="14775"/>
    <cellStyle name="Porcentagem 3 5 2 2 3 3 4" xfId="9655"/>
    <cellStyle name="Porcentagem 3 5 2 2 3 4" xfId="3285"/>
    <cellStyle name="Porcentagem 3 5 2 2 3 4 2" xfId="10969"/>
    <cellStyle name="Porcentagem 3 5 2 2 3 5" xfId="5811"/>
    <cellStyle name="Porcentagem 3 5 2 2 3 5 2" xfId="13495"/>
    <cellStyle name="Porcentagem 3 5 2 2 3 6" xfId="8375"/>
    <cellStyle name="Porcentagem 3 5 2 2 4" xfId="416"/>
    <cellStyle name="Porcentagem 3 5 2 2 4 2" xfId="1144"/>
    <cellStyle name="Porcentagem 3 5 2 2 4 2 2" xfId="2691"/>
    <cellStyle name="Porcentagem 3 5 2 2 4 2 2 2" xfId="5286"/>
    <cellStyle name="Porcentagem 3 5 2 2 4 2 2 2 2" xfId="12970"/>
    <cellStyle name="Porcentagem 3 5 2 2 4 2 2 3" xfId="7811"/>
    <cellStyle name="Porcentagem 3 5 2 2 4 2 2 3 2" xfId="15495"/>
    <cellStyle name="Porcentagem 3 5 2 2 4 2 2 4" xfId="10375"/>
    <cellStyle name="Porcentagem 3 5 2 2 4 2 3" xfId="4005"/>
    <cellStyle name="Porcentagem 3 5 2 2 4 2 3 2" xfId="11689"/>
    <cellStyle name="Porcentagem 3 5 2 2 4 2 4" xfId="6531"/>
    <cellStyle name="Porcentagem 3 5 2 2 4 2 4 2" xfId="14215"/>
    <cellStyle name="Porcentagem 3 5 2 2 4 2 5" xfId="9095"/>
    <cellStyle name="Porcentagem 3 5 2 2 4 3" xfId="2051"/>
    <cellStyle name="Porcentagem 3 5 2 2 4 3 2" xfId="4646"/>
    <cellStyle name="Porcentagem 3 5 2 2 4 3 2 2" xfId="12330"/>
    <cellStyle name="Porcentagem 3 5 2 2 4 3 3" xfId="7171"/>
    <cellStyle name="Porcentagem 3 5 2 2 4 3 3 2" xfId="14855"/>
    <cellStyle name="Porcentagem 3 5 2 2 4 3 4" xfId="9735"/>
    <cellStyle name="Porcentagem 3 5 2 2 4 4" xfId="3365"/>
    <cellStyle name="Porcentagem 3 5 2 2 4 4 2" xfId="11049"/>
    <cellStyle name="Porcentagem 3 5 2 2 4 5" xfId="5891"/>
    <cellStyle name="Porcentagem 3 5 2 2 4 5 2" xfId="13575"/>
    <cellStyle name="Porcentagem 3 5 2 2 4 6" xfId="8455"/>
    <cellStyle name="Porcentagem 3 5 2 2 5" xfId="546"/>
    <cellStyle name="Porcentagem 3 5 2 2 5 2" xfId="1274"/>
    <cellStyle name="Porcentagem 3 5 2 2 5 2 2" xfId="2821"/>
    <cellStyle name="Porcentagem 3 5 2 2 5 2 2 2" xfId="5416"/>
    <cellStyle name="Porcentagem 3 5 2 2 5 2 2 2 2" xfId="13100"/>
    <cellStyle name="Porcentagem 3 5 2 2 5 2 2 3" xfId="7941"/>
    <cellStyle name="Porcentagem 3 5 2 2 5 2 2 3 2" xfId="15625"/>
    <cellStyle name="Porcentagem 3 5 2 2 5 2 2 4" xfId="10505"/>
    <cellStyle name="Porcentagem 3 5 2 2 5 2 3" xfId="4135"/>
    <cellStyle name="Porcentagem 3 5 2 2 5 2 3 2" xfId="11819"/>
    <cellStyle name="Porcentagem 3 5 2 2 5 2 4" xfId="6661"/>
    <cellStyle name="Porcentagem 3 5 2 2 5 2 4 2" xfId="14345"/>
    <cellStyle name="Porcentagem 3 5 2 2 5 2 5" xfId="9225"/>
    <cellStyle name="Porcentagem 3 5 2 2 5 3" xfId="2181"/>
    <cellStyle name="Porcentagem 3 5 2 2 5 3 2" xfId="4776"/>
    <cellStyle name="Porcentagem 3 5 2 2 5 3 2 2" xfId="12460"/>
    <cellStyle name="Porcentagem 3 5 2 2 5 3 3" xfId="7301"/>
    <cellStyle name="Porcentagem 3 5 2 2 5 3 3 2" xfId="14985"/>
    <cellStyle name="Porcentagem 3 5 2 2 5 3 4" xfId="9865"/>
    <cellStyle name="Porcentagem 3 5 2 2 5 4" xfId="3495"/>
    <cellStyle name="Porcentagem 3 5 2 2 5 4 2" xfId="11179"/>
    <cellStyle name="Porcentagem 3 5 2 2 5 5" xfId="6021"/>
    <cellStyle name="Porcentagem 3 5 2 2 5 5 2" xfId="13705"/>
    <cellStyle name="Porcentagem 3 5 2 2 5 6" xfId="8585"/>
    <cellStyle name="Porcentagem 3 5 2 2 6" xfId="614"/>
    <cellStyle name="Porcentagem 3 5 2 2 6 2" xfId="1342"/>
    <cellStyle name="Porcentagem 3 5 2 2 6 2 2" xfId="2889"/>
    <cellStyle name="Porcentagem 3 5 2 2 6 2 2 2" xfId="5484"/>
    <cellStyle name="Porcentagem 3 5 2 2 6 2 2 2 2" xfId="13168"/>
    <cellStyle name="Porcentagem 3 5 2 2 6 2 2 3" xfId="8009"/>
    <cellStyle name="Porcentagem 3 5 2 2 6 2 2 3 2" xfId="15693"/>
    <cellStyle name="Porcentagem 3 5 2 2 6 2 2 4" xfId="10573"/>
    <cellStyle name="Porcentagem 3 5 2 2 6 2 3" xfId="4203"/>
    <cellStyle name="Porcentagem 3 5 2 2 6 2 3 2" xfId="11887"/>
    <cellStyle name="Porcentagem 3 5 2 2 6 2 4" xfId="6729"/>
    <cellStyle name="Porcentagem 3 5 2 2 6 2 4 2" xfId="14413"/>
    <cellStyle name="Porcentagem 3 5 2 2 6 2 5" xfId="9293"/>
    <cellStyle name="Porcentagem 3 5 2 2 6 3" xfId="2249"/>
    <cellStyle name="Porcentagem 3 5 2 2 6 3 2" xfId="4844"/>
    <cellStyle name="Porcentagem 3 5 2 2 6 3 2 2" xfId="12528"/>
    <cellStyle name="Porcentagem 3 5 2 2 6 3 3" xfId="7369"/>
    <cellStyle name="Porcentagem 3 5 2 2 6 3 3 2" xfId="15053"/>
    <cellStyle name="Porcentagem 3 5 2 2 6 3 4" xfId="9933"/>
    <cellStyle name="Porcentagem 3 5 2 2 6 4" xfId="3563"/>
    <cellStyle name="Porcentagem 3 5 2 2 6 4 2" xfId="11247"/>
    <cellStyle name="Porcentagem 3 5 2 2 6 5" xfId="6089"/>
    <cellStyle name="Porcentagem 3 5 2 2 6 5 2" xfId="13773"/>
    <cellStyle name="Porcentagem 3 5 2 2 6 6" xfId="8653"/>
    <cellStyle name="Porcentagem 3 5 2 2 7" xfId="690"/>
    <cellStyle name="Porcentagem 3 5 2 2 7 2" xfId="1418"/>
    <cellStyle name="Porcentagem 3 5 2 2 7 2 2" xfId="2965"/>
    <cellStyle name="Porcentagem 3 5 2 2 7 2 2 2" xfId="5560"/>
    <cellStyle name="Porcentagem 3 5 2 2 7 2 2 2 2" xfId="13244"/>
    <cellStyle name="Porcentagem 3 5 2 2 7 2 2 3" xfId="8085"/>
    <cellStyle name="Porcentagem 3 5 2 2 7 2 2 3 2" xfId="15769"/>
    <cellStyle name="Porcentagem 3 5 2 2 7 2 2 4" xfId="10649"/>
    <cellStyle name="Porcentagem 3 5 2 2 7 2 3" xfId="4279"/>
    <cellStyle name="Porcentagem 3 5 2 2 7 2 3 2" xfId="11963"/>
    <cellStyle name="Porcentagem 3 5 2 2 7 2 4" xfId="6805"/>
    <cellStyle name="Porcentagem 3 5 2 2 7 2 4 2" xfId="14489"/>
    <cellStyle name="Porcentagem 3 5 2 2 7 2 5" xfId="9369"/>
    <cellStyle name="Porcentagem 3 5 2 2 7 3" xfId="2325"/>
    <cellStyle name="Porcentagem 3 5 2 2 7 3 2" xfId="4920"/>
    <cellStyle name="Porcentagem 3 5 2 2 7 3 2 2" xfId="12604"/>
    <cellStyle name="Porcentagem 3 5 2 2 7 3 3" xfId="7445"/>
    <cellStyle name="Porcentagem 3 5 2 2 7 3 3 2" xfId="15129"/>
    <cellStyle name="Porcentagem 3 5 2 2 7 3 4" xfId="10009"/>
    <cellStyle name="Porcentagem 3 5 2 2 7 4" xfId="3639"/>
    <cellStyle name="Porcentagem 3 5 2 2 7 4 2" xfId="11323"/>
    <cellStyle name="Porcentagem 3 5 2 2 7 5" xfId="6165"/>
    <cellStyle name="Porcentagem 3 5 2 2 7 5 2" xfId="13849"/>
    <cellStyle name="Porcentagem 3 5 2 2 7 6" xfId="8729"/>
    <cellStyle name="Porcentagem 3 5 2 2 8" xfId="736"/>
    <cellStyle name="Porcentagem 3 5 2 2 8 2" xfId="1464"/>
    <cellStyle name="Porcentagem 3 5 2 2 8 2 2" xfId="3011"/>
    <cellStyle name="Porcentagem 3 5 2 2 8 2 2 2" xfId="5606"/>
    <cellStyle name="Porcentagem 3 5 2 2 8 2 2 2 2" xfId="13290"/>
    <cellStyle name="Porcentagem 3 5 2 2 8 2 2 3" xfId="8131"/>
    <cellStyle name="Porcentagem 3 5 2 2 8 2 2 3 2" xfId="15815"/>
    <cellStyle name="Porcentagem 3 5 2 2 8 2 2 4" xfId="10695"/>
    <cellStyle name="Porcentagem 3 5 2 2 8 2 3" xfId="4325"/>
    <cellStyle name="Porcentagem 3 5 2 2 8 2 3 2" xfId="12009"/>
    <cellStyle name="Porcentagem 3 5 2 2 8 2 4" xfId="6851"/>
    <cellStyle name="Porcentagem 3 5 2 2 8 2 4 2" xfId="14535"/>
    <cellStyle name="Porcentagem 3 5 2 2 8 2 5" xfId="9415"/>
    <cellStyle name="Porcentagem 3 5 2 2 8 3" xfId="2371"/>
    <cellStyle name="Porcentagem 3 5 2 2 8 3 2" xfId="4966"/>
    <cellStyle name="Porcentagem 3 5 2 2 8 3 2 2" xfId="12650"/>
    <cellStyle name="Porcentagem 3 5 2 2 8 3 3" xfId="7491"/>
    <cellStyle name="Porcentagem 3 5 2 2 8 3 3 2" xfId="15175"/>
    <cellStyle name="Porcentagem 3 5 2 2 8 3 4" xfId="10055"/>
    <cellStyle name="Porcentagem 3 5 2 2 8 4" xfId="3685"/>
    <cellStyle name="Porcentagem 3 5 2 2 8 4 2" xfId="11369"/>
    <cellStyle name="Porcentagem 3 5 2 2 8 5" xfId="6211"/>
    <cellStyle name="Porcentagem 3 5 2 2 8 5 2" xfId="13895"/>
    <cellStyle name="Porcentagem 3 5 2 2 8 6" xfId="8775"/>
    <cellStyle name="Porcentagem 3 5 2 2 9" xfId="902"/>
    <cellStyle name="Porcentagem 3 5 2 2 9 2" xfId="2451"/>
    <cellStyle name="Porcentagem 3 5 2 2 9 2 2" xfId="5046"/>
    <cellStyle name="Porcentagem 3 5 2 2 9 2 2 2" xfId="12730"/>
    <cellStyle name="Porcentagem 3 5 2 2 9 2 3" xfId="7571"/>
    <cellStyle name="Porcentagem 3 5 2 2 9 2 3 2" xfId="15255"/>
    <cellStyle name="Porcentagem 3 5 2 2 9 2 4" xfId="10135"/>
    <cellStyle name="Porcentagem 3 5 2 2 9 3" xfId="3765"/>
    <cellStyle name="Porcentagem 3 5 2 2 9 3 2" xfId="11449"/>
    <cellStyle name="Porcentagem 3 5 2 2 9 4" xfId="6291"/>
    <cellStyle name="Porcentagem 3 5 2 2 9 4 2" xfId="13975"/>
    <cellStyle name="Porcentagem 3 5 2 2 9 5" xfId="8855"/>
    <cellStyle name="Porcentagem 3 5 2 3" xfId="220"/>
    <cellStyle name="Porcentagem 3 5 2 3 2" xfId="948"/>
    <cellStyle name="Porcentagem 3 5 2 3 2 2" xfId="2496"/>
    <cellStyle name="Porcentagem 3 5 2 3 2 2 2" xfId="5091"/>
    <cellStyle name="Porcentagem 3 5 2 3 2 2 2 2" xfId="12775"/>
    <cellStyle name="Porcentagem 3 5 2 3 2 2 3" xfId="7616"/>
    <cellStyle name="Porcentagem 3 5 2 3 2 2 3 2" xfId="15300"/>
    <cellStyle name="Porcentagem 3 5 2 3 2 2 4" xfId="10180"/>
    <cellStyle name="Porcentagem 3 5 2 3 2 3" xfId="3810"/>
    <cellStyle name="Porcentagem 3 5 2 3 2 3 2" xfId="11494"/>
    <cellStyle name="Porcentagem 3 5 2 3 2 4" xfId="6336"/>
    <cellStyle name="Porcentagem 3 5 2 3 2 4 2" xfId="14020"/>
    <cellStyle name="Porcentagem 3 5 2 3 2 5" xfId="8900"/>
    <cellStyle name="Porcentagem 3 5 2 3 3" xfId="1856"/>
    <cellStyle name="Porcentagem 3 5 2 3 3 2" xfId="4451"/>
    <cellStyle name="Porcentagem 3 5 2 3 3 2 2" xfId="12135"/>
    <cellStyle name="Porcentagem 3 5 2 3 3 3" xfId="6976"/>
    <cellStyle name="Porcentagem 3 5 2 3 3 3 2" xfId="14660"/>
    <cellStyle name="Porcentagem 3 5 2 3 3 4" xfId="9540"/>
    <cellStyle name="Porcentagem 3 5 2 3 4" xfId="3170"/>
    <cellStyle name="Porcentagem 3 5 2 3 4 2" xfId="10854"/>
    <cellStyle name="Porcentagem 3 5 2 3 5" xfId="5696"/>
    <cellStyle name="Porcentagem 3 5 2 3 5 2" xfId="13380"/>
    <cellStyle name="Porcentagem 3 5 2 3 6" xfId="8260"/>
    <cellStyle name="Porcentagem 3 5 2 4" xfId="295"/>
    <cellStyle name="Porcentagem 3 5 2 4 2" xfId="1023"/>
    <cellStyle name="Porcentagem 3 5 2 4 2 2" xfId="2571"/>
    <cellStyle name="Porcentagem 3 5 2 4 2 2 2" xfId="5166"/>
    <cellStyle name="Porcentagem 3 5 2 4 2 2 2 2" xfId="12850"/>
    <cellStyle name="Porcentagem 3 5 2 4 2 2 3" xfId="7691"/>
    <cellStyle name="Porcentagem 3 5 2 4 2 2 3 2" xfId="15375"/>
    <cellStyle name="Porcentagem 3 5 2 4 2 2 4" xfId="10255"/>
    <cellStyle name="Porcentagem 3 5 2 4 2 3" xfId="3885"/>
    <cellStyle name="Porcentagem 3 5 2 4 2 3 2" xfId="11569"/>
    <cellStyle name="Porcentagem 3 5 2 4 2 4" xfId="6411"/>
    <cellStyle name="Porcentagem 3 5 2 4 2 4 2" xfId="14095"/>
    <cellStyle name="Porcentagem 3 5 2 4 2 5" xfId="8975"/>
    <cellStyle name="Porcentagem 3 5 2 4 3" xfId="1931"/>
    <cellStyle name="Porcentagem 3 5 2 4 3 2" xfId="4526"/>
    <cellStyle name="Porcentagem 3 5 2 4 3 2 2" xfId="12210"/>
    <cellStyle name="Porcentagem 3 5 2 4 3 3" xfId="7051"/>
    <cellStyle name="Porcentagem 3 5 2 4 3 3 2" xfId="14735"/>
    <cellStyle name="Porcentagem 3 5 2 4 3 4" xfId="9615"/>
    <cellStyle name="Porcentagem 3 5 2 4 4" xfId="3245"/>
    <cellStyle name="Porcentagem 3 5 2 4 4 2" xfId="10929"/>
    <cellStyle name="Porcentagem 3 5 2 4 5" xfId="5771"/>
    <cellStyle name="Porcentagem 3 5 2 4 5 2" xfId="13455"/>
    <cellStyle name="Porcentagem 3 5 2 4 6" xfId="8335"/>
    <cellStyle name="Porcentagem 3 5 2 5" xfId="376"/>
    <cellStyle name="Porcentagem 3 5 2 5 2" xfId="1104"/>
    <cellStyle name="Porcentagem 3 5 2 5 2 2" xfId="2651"/>
    <cellStyle name="Porcentagem 3 5 2 5 2 2 2" xfId="5246"/>
    <cellStyle name="Porcentagem 3 5 2 5 2 2 2 2" xfId="12930"/>
    <cellStyle name="Porcentagem 3 5 2 5 2 2 3" xfId="7771"/>
    <cellStyle name="Porcentagem 3 5 2 5 2 2 3 2" xfId="15455"/>
    <cellStyle name="Porcentagem 3 5 2 5 2 2 4" xfId="10335"/>
    <cellStyle name="Porcentagem 3 5 2 5 2 3" xfId="3965"/>
    <cellStyle name="Porcentagem 3 5 2 5 2 3 2" xfId="11649"/>
    <cellStyle name="Porcentagem 3 5 2 5 2 4" xfId="6491"/>
    <cellStyle name="Porcentagem 3 5 2 5 2 4 2" xfId="14175"/>
    <cellStyle name="Porcentagem 3 5 2 5 2 5" xfId="9055"/>
    <cellStyle name="Porcentagem 3 5 2 5 3" xfId="2011"/>
    <cellStyle name="Porcentagem 3 5 2 5 3 2" xfId="4606"/>
    <cellStyle name="Porcentagem 3 5 2 5 3 2 2" xfId="12290"/>
    <cellStyle name="Porcentagem 3 5 2 5 3 3" xfId="7131"/>
    <cellStyle name="Porcentagem 3 5 2 5 3 3 2" xfId="14815"/>
    <cellStyle name="Porcentagem 3 5 2 5 3 4" xfId="9695"/>
    <cellStyle name="Porcentagem 3 5 2 5 4" xfId="3325"/>
    <cellStyle name="Porcentagem 3 5 2 5 4 2" xfId="11009"/>
    <cellStyle name="Porcentagem 3 5 2 5 5" xfId="5851"/>
    <cellStyle name="Porcentagem 3 5 2 5 5 2" xfId="13535"/>
    <cellStyle name="Porcentagem 3 5 2 5 6" xfId="8415"/>
    <cellStyle name="Porcentagem 3 5 2 6" xfId="485"/>
    <cellStyle name="Porcentagem 3 5 2 6 2" xfId="1213"/>
    <cellStyle name="Porcentagem 3 5 2 6 2 2" xfId="2760"/>
    <cellStyle name="Porcentagem 3 5 2 6 2 2 2" xfId="5355"/>
    <cellStyle name="Porcentagem 3 5 2 6 2 2 2 2" xfId="13039"/>
    <cellStyle name="Porcentagem 3 5 2 6 2 2 3" xfId="7880"/>
    <cellStyle name="Porcentagem 3 5 2 6 2 2 3 2" xfId="15564"/>
    <cellStyle name="Porcentagem 3 5 2 6 2 2 4" xfId="10444"/>
    <cellStyle name="Porcentagem 3 5 2 6 2 3" xfId="4074"/>
    <cellStyle name="Porcentagem 3 5 2 6 2 3 2" xfId="11758"/>
    <cellStyle name="Porcentagem 3 5 2 6 2 4" xfId="6600"/>
    <cellStyle name="Porcentagem 3 5 2 6 2 4 2" xfId="14284"/>
    <cellStyle name="Porcentagem 3 5 2 6 2 5" xfId="9164"/>
    <cellStyle name="Porcentagem 3 5 2 6 3" xfId="2120"/>
    <cellStyle name="Porcentagem 3 5 2 6 3 2" xfId="4715"/>
    <cellStyle name="Porcentagem 3 5 2 6 3 2 2" xfId="12399"/>
    <cellStyle name="Porcentagem 3 5 2 6 3 3" xfId="7240"/>
    <cellStyle name="Porcentagem 3 5 2 6 3 3 2" xfId="14924"/>
    <cellStyle name="Porcentagem 3 5 2 6 3 4" xfId="9804"/>
    <cellStyle name="Porcentagem 3 5 2 6 4" xfId="3434"/>
    <cellStyle name="Porcentagem 3 5 2 6 4 2" xfId="11118"/>
    <cellStyle name="Porcentagem 3 5 2 6 5" xfId="5960"/>
    <cellStyle name="Porcentagem 3 5 2 6 5 2" xfId="13644"/>
    <cellStyle name="Porcentagem 3 5 2 6 6" xfId="8524"/>
    <cellStyle name="Porcentagem 3 5 2 7" xfId="434"/>
    <cellStyle name="Porcentagem 3 5 2 7 2" xfId="1162"/>
    <cellStyle name="Porcentagem 3 5 2 7 2 2" xfId="2709"/>
    <cellStyle name="Porcentagem 3 5 2 7 2 2 2" xfId="5304"/>
    <cellStyle name="Porcentagem 3 5 2 7 2 2 2 2" xfId="12988"/>
    <cellStyle name="Porcentagem 3 5 2 7 2 2 3" xfId="7829"/>
    <cellStyle name="Porcentagem 3 5 2 7 2 2 3 2" xfId="15513"/>
    <cellStyle name="Porcentagem 3 5 2 7 2 2 4" xfId="10393"/>
    <cellStyle name="Porcentagem 3 5 2 7 2 3" xfId="4023"/>
    <cellStyle name="Porcentagem 3 5 2 7 2 3 2" xfId="11707"/>
    <cellStyle name="Porcentagem 3 5 2 7 2 4" xfId="6549"/>
    <cellStyle name="Porcentagem 3 5 2 7 2 4 2" xfId="14233"/>
    <cellStyle name="Porcentagem 3 5 2 7 2 5" xfId="9113"/>
    <cellStyle name="Porcentagem 3 5 2 7 3" xfId="2069"/>
    <cellStyle name="Porcentagem 3 5 2 7 3 2" xfId="4664"/>
    <cellStyle name="Porcentagem 3 5 2 7 3 2 2" xfId="12348"/>
    <cellStyle name="Porcentagem 3 5 2 7 3 3" xfId="7189"/>
    <cellStyle name="Porcentagem 3 5 2 7 3 3 2" xfId="14873"/>
    <cellStyle name="Porcentagem 3 5 2 7 3 4" xfId="9753"/>
    <cellStyle name="Porcentagem 3 5 2 7 4" xfId="3383"/>
    <cellStyle name="Porcentagem 3 5 2 7 4 2" xfId="11067"/>
    <cellStyle name="Porcentagem 3 5 2 7 5" xfId="5909"/>
    <cellStyle name="Porcentagem 3 5 2 7 5 2" xfId="13593"/>
    <cellStyle name="Porcentagem 3 5 2 7 6" xfId="8473"/>
    <cellStyle name="Porcentagem 3 5 2 8" xfId="637"/>
    <cellStyle name="Porcentagem 3 5 2 8 2" xfId="1365"/>
    <cellStyle name="Porcentagem 3 5 2 8 2 2" xfId="2912"/>
    <cellStyle name="Porcentagem 3 5 2 8 2 2 2" xfId="5507"/>
    <cellStyle name="Porcentagem 3 5 2 8 2 2 2 2" xfId="13191"/>
    <cellStyle name="Porcentagem 3 5 2 8 2 2 3" xfId="8032"/>
    <cellStyle name="Porcentagem 3 5 2 8 2 2 3 2" xfId="15716"/>
    <cellStyle name="Porcentagem 3 5 2 8 2 2 4" xfId="10596"/>
    <cellStyle name="Porcentagem 3 5 2 8 2 3" xfId="4226"/>
    <cellStyle name="Porcentagem 3 5 2 8 2 3 2" xfId="11910"/>
    <cellStyle name="Porcentagem 3 5 2 8 2 4" xfId="6752"/>
    <cellStyle name="Porcentagem 3 5 2 8 2 4 2" xfId="14436"/>
    <cellStyle name="Porcentagem 3 5 2 8 2 5" xfId="9316"/>
    <cellStyle name="Porcentagem 3 5 2 8 3" xfId="2272"/>
    <cellStyle name="Porcentagem 3 5 2 8 3 2" xfId="4867"/>
    <cellStyle name="Porcentagem 3 5 2 8 3 2 2" xfId="12551"/>
    <cellStyle name="Porcentagem 3 5 2 8 3 3" xfId="7392"/>
    <cellStyle name="Porcentagem 3 5 2 8 3 3 2" xfId="15076"/>
    <cellStyle name="Porcentagem 3 5 2 8 3 4" xfId="9956"/>
    <cellStyle name="Porcentagem 3 5 2 8 4" xfId="3586"/>
    <cellStyle name="Porcentagem 3 5 2 8 4 2" xfId="11270"/>
    <cellStyle name="Porcentagem 3 5 2 8 5" xfId="6112"/>
    <cellStyle name="Porcentagem 3 5 2 8 5 2" xfId="13796"/>
    <cellStyle name="Porcentagem 3 5 2 8 6" xfId="8676"/>
    <cellStyle name="Porcentagem 3 5 2 9" xfId="662"/>
    <cellStyle name="Porcentagem 3 5 2 9 2" xfId="1390"/>
    <cellStyle name="Porcentagem 3 5 2 9 2 2" xfId="2937"/>
    <cellStyle name="Porcentagem 3 5 2 9 2 2 2" xfId="5532"/>
    <cellStyle name="Porcentagem 3 5 2 9 2 2 2 2" xfId="13216"/>
    <cellStyle name="Porcentagem 3 5 2 9 2 2 3" xfId="8057"/>
    <cellStyle name="Porcentagem 3 5 2 9 2 2 3 2" xfId="15741"/>
    <cellStyle name="Porcentagem 3 5 2 9 2 2 4" xfId="10621"/>
    <cellStyle name="Porcentagem 3 5 2 9 2 3" xfId="4251"/>
    <cellStyle name="Porcentagem 3 5 2 9 2 3 2" xfId="11935"/>
    <cellStyle name="Porcentagem 3 5 2 9 2 4" xfId="6777"/>
    <cellStyle name="Porcentagem 3 5 2 9 2 4 2" xfId="14461"/>
    <cellStyle name="Porcentagem 3 5 2 9 2 5" xfId="9341"/>
    <cellStyle name="Porcentagem 3 5 2 9 3" xfId="2297"/>
    <cellStyle name="Porcentagem 3 5 2 9 3 2" xfId="4892"/>
    <cellStyle name="Porcentagem 3 5 2 9 3 2 2" xfId="12576"/>
    <cellStyle name="Porcentagem 3 5 2 9 3 3" xfId="7417"/>
    <cellStyle name="Porcentagem 3 5 2 9 3 3 2" xfId="15101"/>
    <cellStyle name="Porcentagem 3 5 2 9 3 4" xfId="9981"/>
    <cellStyle name="Porcentagem 3 5 2 9 4" xfId="3611"/>
    <cellStyle name="Porcentagem 3 5 2 9 4 2" xfId="11295"/>
    <cellStyle name="Porcentagem 3 5 2 9 5" xfId="6137"/>
    <cellStyle name="Porcentagem 3 5 2 9 5 2" xfId="13821"/>
    <cellStyle name="Porcentagem 3 5 2 9 6" xfId="8701"/>
    <cellStyle name="Porcentagem 3 5 3" xfId="104"/>
    <cellStyle name="Porcentagem 3 5 3 10" xfId="832"/>
    <cellStyle name="Porcentagem 3 5 3 10 2" xfId="2419"/>
    <cellStyle name="Porcentagem 3 5 3 10 2 2" xfId="5014"/>
    <cellStyle name="Porcentagem 3 5 3 10 2 2 2" xfId="12698"/>
    <cellStyle name="Porcentagem 3 5 3 10 2 3" xfId="7539"/>
    <cellStyle name="Porcentagem 3 5 3 10 2 3 2" xfId="15223"/>
    <cellStyle name="Porcentagem 3 5 3 10 2 4" xfId="10103"/>
    <cellStyle name="Porcentagem 3 5 3 10 3" xfId="3733"/>
    <cellStyle name="Porcentagem 3 5 3 10 3 2" xfId="11417"/>
    <cellStyle name="Porcentagem 3 5 3 10 4" xfId="6259"/>
    <cellStyle name="Porcentagem 3 5 3 10 4 2" xfId="13943"/>
    <cellStyle name="Porcentagem 3 5 3 10 5" xfId="8823"/>
    <cellStyle name="Porcentagem 3 5 3 11" xfId="1779"/>
    <cellStyle name="Porcentagem 3 5 3 11 2" xfId="4374"/>
    <cellStyle name="Porcentagem 3 5 3 11 2 2" xfId="12058"/>
    <cellStyle name="Porcentagem 3 5 3 11 3" xfId="6899"/>
    <cellStyle name="Porcentagem 3 5 3 11 3 2" xfId="14583"/>
    <cellStyle name="Porcentagem 3 5 3 11 4" xfId="9463"/>
    <cellStyle name="Porcentagem 3 5 3 12" xfId="3083"/>
    <cellStyle name="Porcentagem 3 5 3 12 2" xfId="10767"/>
    <cellStyle name="Porcentagem 3 5 3 13" xfId="3031"/>
    <cellStyle name="Porcentagem 3 5 3 13 2" xfId="10715"/>
    <cellStyle name="Porcentagem 3 5 3 14" xfId="8183"/>
    <cellStyle name="Porcentagem 3 5 3 2" xfId="182"/>
    <cellStyle name="Porcentagem 3 5 3 2 10" xfId="1819"/>
    <cellStyle name="Porcentagem 3 5 3 2 10 2" xfId="4414"/>
    <cellStyle name="Porcentagem 3 5 3 2 10 2 2" xfId="12098"/>
    <cellStyle name="Porcentagem 3 5 3 2 10 3" xfId="6939"/>
    <cellStyle name="Porcentagem 3 5 3 2 10 3 2" xfId="14623"/>
    <cellStyle name="Porcentagem 3 5 3 2 10 4" xfId="9503"/>
    <cellStyle name="Porcentagem 3 5 3 2 11" xfId="3133"/>
    <cellStyle name="Porcentagem 3 5 3 2 11 2" xfId="10817"/>
    <cellStyle name="Porcentagem 3 5 3 2 12" xfId="5659"/>
    <cellStyle name="Porcentagem 3 5 3 2 12 2" xfId="13343"/>
    <cellStyle name="Porcentagem 3 5 3 2 13" xfId="8223"/>
    <cellStyle name="Porcentagem 3 5 3 2 2" xfId="271"/>
    <cellStyle name="Porcentagem 3 5 3 2 2 2" xfId="999"/>
    <cellStyle name="Porcentagem 3 5 3 2 2 2 2" xfId="2547"/>
    <cellStyle name="Porcentagem 3 5 3 2 2 2 2 2" xfId="5142"/>
    <cellStyle name="Porcentagem 3 5 3 2 2 2 2 2 2" xfId="12826"/>
    <cellStyle name="Porcentagem 3 5 3 2 2 2 2 3" xfId="7667"/>
    <cellStyle name="Porcentagem 3 5 3 2 2 2 2 3 2" xfId="15351"/>
    <cellStyle name="Porcentagem 3 5 3 2 2 2 2 4" xfId="10231"/>
    <cellStyle name="Porcentagem 3 5 3 2 2 2 3" xfId="3861"/>
    <cellStyle name="Porcentagem 3 5 3 2 2 2 3 2" xfId="11545"/>
    <cellStyle name="Porcentagem 3 5 3 2 2 2 4" xfId="6387"/>
    <cellStyle name="Porcentagem 3 5 3 2 2 2 4 2" xfId="14071"/>
    <cellStyle name="Porcentagem 3 5 3 2 2 2 5" xfId="8951"/>
    <cellStyle name="Porcentagem 3 5 3 2 2 3" xfId="1907"/>
    <cellStyle name="Porcentagem 3 5 3 2 2 3 2" xfId="4502"/>
    <cellStyle name="Porcentagem 3 5 3 2 2 3 2 2" xfId="12186"/>
    <cellStyle name="Porcentagem 3 5 3 2 2 3 3" xfId="7027"/>
    <cellStyle name="Porcentagem 3 5 3 2 2 3 3 2" xfId="14711"/>
    <cellStyle name="Porcentagem 3 5 3 2 2 3 4" xfId="9591"/>
    <cellStyle name="Porcentagem 3 5 3 2 2 4" xfId="3221"/>
    <cellStyle name="Porcentagem 3 5 3 2 2 4 2" xfId="10905"/>
    <cellStyle name="Porcentagem 3 5 3 2 2 5" xfId="5747"/>
    <cellStyle name="Porcentagem 3 5 3 2 2 5 2" xfId="13431"/>
    <cellStyle name="Porcentagem 3 5 3 2 2 6" xfId="8311"/>
    <cellStyle name="Porcentagem 3 5 3 2 3" xfId="343"/>
    <cellStyle name="Porcentagem 3 5 3 2 3 2" xfId="1071"/>
    <cellStyle name="Porcentagem 3 5 3 2 3 2 2" xfId="2619"/>
    <cellStyle name="Porcentagem 3 5 3 2 3 2 2 2" xfId="5214"/>
    <cellStyle name="Porcentagem 3 5 3 2 3 2 2 2 2" xfId="12898"/>
    <cellStyle name="Porcentagem 3 5 3 2 3 2 2 3" xfId="7739"/>
    <cellStyle name="Porcentagem 3 5 3 2 3 2 2 3 2" xfId="15423"/>
    <cellStyle name="Porcentagem 3 5 3 2 3 2 2 4" xfId="10303"/>
    <cellStyle name="Porcentagem 3 5 3 2 3 2 3" xfId="3933"/>
    <cellStyle name="Porcentagem 3 5 3 2 3 2 3 2" xfId="11617"/>
    <cellStyle name="Porcentagem 3 5 3 2 3 2 4" xfId="6459"/>
    <cellStyle name="Porcentagem 3 5 3 2 3 2 4 2" xfId="14143"/>
    <cellStyle name="Porcentagem 3 5 3 2 3 2 5" xfId="9023"/>
    <cellStyle name="Porcentagem 3 5 3 2 3 3" xfId="1979"/>
    <cellStyle name="Porcentagem 3 5 3 2 3 3 2" xfId="4574"/>
    <cellStyle name="Porcentagem 3 5 3 2 3 3 2 2" xfId="12258"/>
    <cellStyle name="Porcentagem 3 5 3 2 3 3 3" xfId="7099"/>
    <cellStyle name="Porcentagem 3 5 3 2 3 3 3 2" xfId="14783"/>
    <cellStyle name="Porcentagem 3 5 3 2 3 3 4" xfId="9663"/>
    <cellStyle name="Porcentagem 3 5 3 2 3 4" xfId="3293"/>
    <cellStyle name="Porcentagem 3 5 3 2 3 4 2" xfId="10977"/>
    <cellStyle name="Porcentagem 3 5 3 2 3 5" xfId="5819"/>
    <cellStyle name="Porcentagem 3 5 3 2 3 5 2" xfId="13503"/>
    <cellStyle name="Porcentagem 3 5 3 2 3 6" xfId="8383"/>
    <cellStyle name="Porcentagem 3 5 3 2 4" xfId="424"/>
    <cellStyle name="Porcentagem 3 5 3 2 4 2" xfId="1152"/>
    <cellStyle name="Porcentagem 3 5 3 2 4 2 2" xfId="2699"/>
    <cellStyle name="Porcentagem 3 5 3 2 4 2 2 2" xfId="5294"/>
    <cellStyle name="Porcentagem 3 5 3 2 4 2 2 2 2" xfId="12978"/>
    <cellStyle name="Porcentagem 3 5 3 2 4 2 2 3" xfId="7819"/>
    <cellStyle name="Porcentagem 3 5 3 2 4 2 2 3 2" xfId="15503"/>
    <cellStyle name="Porcentagem 3 5 3 2 4 2 2 4" xfId="10383"/>
    <cellStyle name="Porcentagem 3 5 3 2 4 2 3" xfId="4013"/>
    <cellStyle name="Porcentagem 3 5 3 2 4 2 3 2" xfId="11697"/>
    <cellStyle name="Porcentagem 3 5 3 2 4 2 4" xfId="6539"/>
    <cellStyle name="Porcentagem 3 5 3 2 4 2 4 2" xfId="14223"/>
    <cellStyle name="Porcentagem 3 5 3 2 4 2 5" xfId="9103"/>
    <cellStyle name="Porcentagem 3 5 3 2 4 3" xfId="2059"/>
    <cellStyle name="Porcentagem 3 5 3 2 4 3 2" xfId="4654"/>
    <cellStyle name="Porcentagem 3 5 3 2 4 3 2 2" xfId="12338"/>
    <cellStyle name="Porcentagem 3 5 3 2 4 3 3" xfId="7179"/>
    <cellStyle name="Porcentagem 3 5 3 2 4 3 3 2" xfId="14863"/>
    <cellStyle name="Porcentagem 3 5 3 2 4 3 4" xfId="9743"/>
    <cellStyle name="Porcentagem 3 5 3 2 4 4" xfId="3373"/>
    <cellStyle name="Porcentagem 3 5 3 2 4 4 2" xfId="11057"/>
    <cellStyle name="Porcentagem 3 5 3 2 4 5" xfId="5899"/>
    <cellStyle name="Porcentagem 3 5 3 2 4 5 2" xfId="13583"/>
    <cellStyle name="Porcentagem 3 5 3 2 4 6" xfId="8463"/>
    <cellStyle name="Porcentagem 3 5 3 2 5" xfId="554"/>
    <cellStyle name="Porcentagem 3 5 3 2 5 2" xfId="1282"/>
    <cellStyle name="Porcentagem 3 5 3 2 5 2 2" xfId="2829"/>
    <cellStyle name="Porcentagem 3 5 3 2 5 2 2 2" xfId="5424"/>
    <cellStyle name="Porcentagem 3 5 3 2 5 2 2 2 2" xfId="13108"/>
    <cellStyle name="Porcentagem 3 5 3 2 5 2 2 3" xfId="7949"/>
    <cellStyle name="Porcentagem 3 5 3 2 5 2 2 3 2" xfId="15633"/>
    <cellStyle name="Porcentagem 3 5 3 2 5 2 2 4" xfId="10513"/>
    <cellStyle name="Porcentagem 3 5 3 2 5 2 3" xfId="4143"/>
    <cellStyle name="Porcentagem 3 5 3 2 5 2 3 2" xfId="11827"/>
    <cellStyle name="Porcentagem 3 5 3 2 5 2 4" xfId="6669"/>
    <cellStyle name="Porcentagem 3 5 3 2 5 2 4 2" xfId="14353"/>
    <cellStyle name="Porcentagem 3 5 3 2 5 2 5" xfId="9233"/>
    <cellStyle name="Porcentagem 3 5 3 2 5 3" xfId="2189"/>
    <cellStyle name="Porcentagem 3 5 3 2 5 3 2" xfId="4784"/>
    <cellStyle name="Porcentagem 3 5 3 2 5 3 2 2" xfId="12468"/>
    <cellStyle name="Porcentagem 3 5 3 2 5 3 3" xfId="7309"/>
    <cellStyle name="Porcentagem 3 5 3 2 5 3 3 2" xfId="14993"/>
    <cellStyle name="Porcentagem 3 5 3 2 5 3 4" xfId="9873"/>
    <cellStyle name="Porcentagem 3 5 3 2 5 4" xfId="3503"/>
    <cellStyle name="Porcentagem 3 5 3 2 5 4 2" xfId="11187"/>
    <cellStyle name="Porcentagem 3 5 3 2 5 5" xfId="6029"/>
    <cellStyle name="Porcentagem 3 5 3 2 5 5 2" xfId="13713"/>
    <cellStyle name="Porcentagem 3 5 3 2 5 6" xfId="8593"/>
    <cellStyle name="Porcentagem 3 5 3 2 6" xfId="622"/>
    <cellStyle name="Porcentagem 3 5 3 2 6 2" xfId="1350"/>
    <cellStyle name="Porcentagem 3 5 3 2 6 2 2" xfId="2897"/>
    <cellStyle name="Porcentagem 3 5 3 2 6 2 2 2" xfId="5492"/>
    <cellStyle name="Porcentagem 3 5 3 2 6 2 2 2 2" xfId="13176"/>
    <cellStyle name="Porcentagem 3 5 3 2 6 2 2 3" xfId="8017"/>
    <cellStyle name="Porcentagem 3 5 3 2 6 2 2 3 2" xfId="15701"/>
    <cellStyle name="Porcentagem 3 5 3 2 6 2 2 4" xfId="10581"/>
    <cellStyle name="Porcentagem 3 5 3 2 6 2 3" xfId="4211"/>
    <cellStyle name="Porcentagem 3 5 3 2 6 2 3 2" xfId="11895"/>
    <cellStyle name="Porcentagem 3 5 3 2 6 2 4" xfId="6737"/>
    <cellStyle name="Porcentagem 3 5 3 2 6 2 4 2" xfId="14421"/>
    <cellStyle name="Porcentagem 3 5 3 2 6 2 5" xfId="9301"/>
    <cellStyle name="Porcentagem 3 5 3 2 6 3" xfId="2257"/>
    <cellStyle name="Porcentagem 3 5 3 2 6 3 2" xfId="4852"/>
    <cellStyle name="Porcentagem 3 5 3 2 6 3 2 2" xfId="12536"/>
    <cellStyle name="Porcentagem 3 5 3 2 6 3 3" xfId="7377"/>
    <cellStyle name="Porcentagem 3 5 3 2 6 3 3 2" xfId="15061"/>
    <cellStyle name="Porcentagem 3 5 3 2 6 3 4" xfId="9941"/>
    <cellStyle name="Porcentagem 3 5 3 2 6 4" xfId="3571"/>
    <cellStyle name="Porcentagem 3 5 3 2 6 4 2" xfId="11255"/>
    <cellStyle name="Porcentagem 3 5 3 2 6 5" xfId="6097"/>
    <cellStyle name="Porcentagem 3 5 3 2 6 5 2" xfId="13781"/>
    <cellStyle name="Porcentagem 3 5 3 2 6 6" xfId="8661"/>
    <cellStyle name="Porcentagem 3 5 3 2 7" xfId="698"/>
    <cellStyle name="Porcentagem 3 5 3 2 7 2" xfId="1426"/>
    <cellStyle name="Porcentagem 3 5 3 2 7 2 2" xfId="2973"/>
    <cellStyle name="Porcentagem 3 5 3 2 7 2 2 2" xfId="5568"/>
    <cellStyle name="Porcentagem 3 5 3 2 7 2 2 2 2" xfId="13252"/>
    <cellStyle name="Porcentagem 3 5 3 2 7 2 2 3" xfId="8093"/>
    <cellStyle name="Porcentagem 3 5 3 2 7 2 2 3 2" xfId="15777"/>
    <cellStyle name="Porcentagem 3 5 3 2 7 2 2 4" xfId="10657"/>
    <cellStyle name="Porcentagem 3 5 3 2 7 2 3" xfId="4287"/>
    <cellStyle name="Porcentagem 3 5 3 2 7 2 3 2" xfId="11971"/>
    <cellStyle name="Porcentagem 3 5 3 2 7 2 4" xfId="6813"/>
    <cellStyle name="Porcentagem 3 5 3 2 7 2 4 2" xfId="14497"/>
    <cellStyle name="Porcentagem 3 5 3 2 7 2 5" xfId="9377"/>
    <cellStyle name="Porcentagem 3 5 3 2 7 3" xfId="2333"/>
    <cellStyle name="Porcentagem 3 5 3 2 7 3 2" xfId="4928"/>
    <cellStyle name="Porcentagem 3 5 3 2 7 3 2 2" xfId="12612"/>
    <cellStyle name="Porcentagem 3 5 3 2 7 3 3" xfId="7453"/>
    <cellStyle name="Porcentagem 3 5 3 2 7 3 3 2" xfId="15137"/>
    <cellStyle name="Porcentagem 3 5 3 2 7 3 4" xfId="10017"/>
    <cellStyle name="Porcentagem 3 5 3 2 7 4" xfId="3647"/>
    <cellStyle name="Porcentagem 3 5 3 2 7 4 2" xfId="11331"/>
    <cellStyle name="Porcentagem 3 5 3 2 7 5" xfId="6173"/>
    <cellStyle name="Porcentagem 3 5 3 2 7 5 2" xfId="13857"/>
    <cellStyle name="Porcentagem 3 5 3 2 7 6" xfId="8737"/>
    <cellStyle name="Porcentagem 3 5 3 2 8" xfId="744"/>
    <cellStyle name="Porcentagem 3 5 3 2 8 2" xfId="1472"/>
    <cellStyle name="Porcentagem 3 5 3 2 8 2 2" xfId="3019"/>
    <cellStyle name="Porcentagem 3 5 3 2 8 2 2 2" xfId="5614"/>
    <cellStyle name="Porcentagem 3 5 3 2 8 2 2 2 2" xfId="13298"/>
    <cellStyle name="Porcentagem 3 5 3 2 8 2 2 3" xfId="8139"/>
    <cellStyle name="Porcentagem 3 5 3 2 8 2 2 3 2" xfId="15823"/>
    <cellStyle name="Porcentagem 3 5 3 2 8 2 2 4" xfId="10703"/>
    <cellStyle name="Porcentagem 3 5 3 2 8 2 3" xfId="4333"/>
    <cellStyle name="Porcentagem 3 5 3 2 8 2 3 2" xfId="12017"/>
    <cellStyle name="Porcentagem 3 5 3 2 8 2 4" xfId="6859"/>
    <cellStyle name="Porcentagem 3 5 3 2 8 2 4 2" xfId="14543"/>
    <cellStyle name="Porcentagem 3 5 3 2 8 2 5" xfId="9423"/>
    <cellStyle name="Porcentagem 3 5 3 2 8 3" xfId="2379"/>
    <cellStyle name="Porcentagem 3 5 3 2 8 3 2" xfId="4974"/>
    <cellStyle name="Porcentagem 3 5 3 2 8 3 2 2" xfId="12658"/>
    <cellStyle name="Porcentagem 3 5 3 2 8 3 3" xfId="7499"/>
    <cellStyle name="Porcentagem 3 5 3 2 8 3 3 2" xfId="15183"/>
    <cellStyle name="Porcentagem 3 5 3 2 8 3 4" xfId="10063"/>
    <cellStyle name="Porcentagem 3 5 3 2 8 4" xfId="3693"/>
    <cellStyle name="Porcentagem 3 5 3 2 8 4 2" xfId="11377"/>
    <cellStyle name="Porcentagem 3 5 3 2 8 5" xfId="6219"/>
    <cellStyle name="Porcentagem 3 5 3 2 8 5 2" xfId="13903"/>
    <cellStyle name="Porcentagem 3 5 3 2 8 6" xfId="8783"/>
    <cellStyle name="Porcentagem 3 5 3 2 9" xfId="910"/>
    <cellStyle name="Porcentagem 3 5 3 2 9 2" xfId="2459"/>
    <cellStyle name="Porcentagem 3 5 3 2 9 2 2" xfId="5054"/>
    <cellStyle name="Porcentagem 3 5 3 2 9 2 2 2" xfId="12738"/>
    <cellStyle name="Porcentagem 3 5 3 2 9 2 3" xfId="7579"/>
    <cellStyle name="Porcentagem 3 5 3 2 9 2 3 2" xfId="15263"/>
    <cellStyle name="Porcentagem 3 5 3 2 9 2 4" xfId="10143"/>
    <cellStyle name="Porcentagem 3 5 3 2 9 3" xfId="3773"/>
    <cellStyle name="Porcentagem 3 5 3 2 9 3 2" xfId="11457"/>
    <cellStyle name="Porcentagem 3 5 3 2 9 4" xfId="6299"/>
    <cellStyle name="Porcentagem 3 5 3 2 9 4 2" xfId="13983"/>
    <cellStyle name="Porcentagem 3 5 3 2 9 5" xfId="8863"/>
    <cellStyle name="Porcentagem 3 5 3 3" xfId="228"/>
    <cellStyle name="Porcentagem 3 5 3 3 2" xfId="956"/>
    <cellStyle name="Porcentagem 3 5 3 3 2 2" xfId="2504"/>
    <cellStyle name="Porcentagem 3 5 3 3 2 2 2" xfId="5099"/>
    <cellStyle name="Porcentagem 3 5 3 3 2 2 2 2" xfId="12783"/>
    <cellStyle name="Porcentagem 3 5 3 3 2 2 3" xfId="7624"/>
    <cellStyle name="Porcentagem 3 5 3 3 2 2 3 2" xfId="15308"/>
    <cellStyle name="Porcentagem 3 5 3 3 2 2 4" xfId="10188"/>
    <cellStyle name="Porcentagem 3 5 3 3 2 3" xfId="3818"/>
    <cellStyle name="Porcentagem 3 5 3 3 2 3 2" xfId="11502"/>
    <cellStyle name="Porcentagem 3 5 3 3 2 4" xfId="6344"/>
    <cellStyle name="Porcentagem 3 5 3 3 2 4 2" xfId="14028"/>
    <cellStyle name="Porcentagem 3 5 3 3 2 5" xfId="8908"/>
    <cellStyle name="Porcentagem 3 5 3 3 3" xfId="1864"/>
    <cellStyle name="Porcentagem 3 5 3 3 3 2" xfId="4459"/>
    <cellStyle name="Porcentagem 3 5 3 3 3 2 2" xfId="12143"/>
    <cellStyle name="Porcentagem 3 5 3 3 3 3" xfId="6984"/>
    <cellStyle name="Porcentagem 3 5 3 3 3 3 2" xfId="14668"/>
    <cellStyle name="Porcentagem 3 5 3 3 3 4" xfId="9548"/>
    <cellStyle name="Porcentagem 3 5 3 3 4" xfId="3178"/>
    <cellStyle name="Porcentagem 3 5 3 3 4 2" xfId="10862"/>
    <cellStyle name="Porcentagem 3 5 3 3 5" xfId="5704"/>
    <cellStyle name="Porcentagem 3 5 3 3 5 2" xfId="13388"/>
    <cellStyle name="Porcentagem 3 5 3 3 6" xfId="8268"/>
    <cellStyle name="Porcentagem 3 5 3 4" xfId="303"/>
    <cellStyle name="Porcentagem 3 5 3 4 2" xfId="1031"/>
    <cellStyle name="Porcentagem 3 5 3 4 2 2" xfId="2579"/>
    <cellStyle name="Porcentagem 3 5 3 4 2 2 2" xfId="5174"/>
    <cellStyle name="Porcentagem 3 5 3 4 2 2 2 2" xfId="12858"/>
    <cellStyle name="Porcentagem 3 5 3 4 2 2 3" xfId="7699"/>
    <cellStyle name="Porcentagem 3 5 3 4 2 2 3 2" xfId="15383"/>
    <cellStyle name="Porcentagem 3 5 3 4 2 2 4" xfId="10263"/>
    <cellStyle name="Porcentagem 3 5 3 4 2 3" xfId="3893"/>
    <cellStyle name="Porcentagem 3 5 3 4 2 3 2" xfId="11577"/>
    <cellStyle name="Porcentagem 3 5 3 4 2 4" xfId="6419"/>
    <cellStyle name="Porcentagem 3 5 3 4 2 4 2" xfId="14103"/>
    <cellStyle name="Porcentagem 3 5 3 4 2 5" xfId="8983"/>
    <cellStyle name="Porcentagem 3 5 3 4 3" xfId="1939"/>
    <cellStyle name="Porcentagem 3 5 3 4 3 2" xfId="4534"/>
    <cellStyle name="Porcentagem 3 5 3 4 3 2 2" xfId="12218"/>
    <cellStyle name="Porcentagem 3 5 3 4 3 3" xfId="7059"/>
    <cellStyle name="Porcentagem 3 5 3 4 3 3 2" xfId="14743"/>
    <cellStyle name="Porcentagem 3 5 3 4 3 4" xfId="9623"/>
    <cellStyle name="Porcentagem 3 5 3 4 4" xfId="3253"/>
    <cellStyle name="Porcentagem 3 5 3 4 4 2" xfId="10937"/>
    <cellStyle name="Porcentagem 3 5 3 4 5" xfId="5779"/>
    <cellStyle name="Porcentagem 3 5 3 4 5 2" xfId="13463"/>
    <cellStyle name="Porcentagem 3 5 3 4 6" xfId="8343"/>
    <cellStyle name="Porcentagem 3 5 3 5" xfId="384"/>
    <cellStyle name="Porcentagem 3 5 3 5 2" xfId="1112"/>
    <cellStyle name="Porcentagem 3 5 3 5 2 2" xfId="2659"/>
    <cellStyle name="Porcentagem 3 5 3 5 2 2 2" xfId="5254"/>
    <cellStyle name="Porcentagem 3 5 3 5 2 2 2 2" xfId="12938"/>
    <cellStyle name="Porcentagem 3 5 3 5 2 2 3" xfId="7779"/>
    <cellStyle name="Porcentagem 3 5 3 5 2 2 3 2" xfId="15463"/>
    <cellStyle name="Porcentagem 3 5 3 5 2 2 4" xfId="10343"/>
    <cellStyle name="Porcentagem 3 5 3 5 2 3" xfId="3973"/>
    <cellStyle name="Porcentagem 3 5 3 5 2 3 2" xfId="11657"/>
    <cellStyle name="Porcentagem 3 5 3 5 2 4" xfId="6499"/>
    <cellStyle name="Porcentagem 3 5 3 5 2 4 2" xfId="14183"/>
    <cellStyle name="Porcentagem 3 5 3 5 2 5" xfId="9063"/>
    <cellStyle name="Porcentagem 3 5 3 5 3" xfId="2019"/>
    <cellStyle name="Porcentagem 3 5 3 5 3 2" xfId="4614"/>
    <cellStyle name="Porcentagem 3 5 3 5 3 2 2" xfId="12298"/>
    <cellStyle name="Porcentagem 3 5 3 5 3 3" xfId="7139"/>
    <cellStyle name="Porcentagem 3 5 3 5 3 3 2" xfId="14823"/>
    <cellStyle name="Porcentagem 3 5 3 5 3 4" xfId="9703"/>
    <cellStyle name="Porcentagem 3 5 3 5 4" xfId="3333"/>
    <cellStyle name="Porcentagem 3 5 3 5 4 2" xfId="11017"/>
    <cellStyle name="Porcentagem 3 5 3 5 5" xfId="5859"/>
    <cellStyle name="Porcentagem 3 5 3 5 5 2" xfId="13543"/>
    <cellStyle name="Porcentagem 3 5 3 5 6" xfId="8423"/>
    <cellStyle name="Porcentagem 3 5 3 6" xfId="493"/>
    <cellStyle name="Porcentagem 3 5 3 6 2" xfId="1221"/>
    <cellStyle name="Porcentagem 3 5 3 6 2 2" xfId="2768"/>
    <cellStyle name="Porcentagem 3 5 3 6 2 2 2" xfId="5363"/>
    <cellStyle name="Porcentagem 3 5 3 6 2 2 2 2" xfId="13047"/>
    <cellStyle name="Porcentagem 3 5 3 6 2 2 3" xfId="7888"/>
    <cellStyle name="Porcentagem 3 5 3 6 2 2 3 2" xfId="15572"/>
    <cellStyle name="Porcentagem 3 5 3 6 2 2 4" xfId="10452"/>
    <cellStyle name="Porcentagem 3 5 3 6 2 3" xfId="4082"/>
    <cellStyle name="Porcentagem 3 5 3 6 2 3 2" xfId="11766"/>
    <cellStyle name="Porcentagem 3 5 3 6 2 4" xfId="6608"/>
    <cellStyle name="Porcentagem 3 5 3 6 2 4 2" xfId="14292"/>
    <cellStyle name="Porcentagem 3 5 3 6 2 5" xfId="9172"/>
    <cellStyle name="Porcentagem 3 5 3 6 3" xfId="2128"/>
    <cellStyle name="Porcentagem 3 5 3 6 3 2" xfId="4723"/>
    <cellStyle name="Porcentagem 3 5 3 6 3 2 2" xfId="12407"/>
    <cellStyle name="Porcentagem 3 5 3 6 3 3" xfId="7248"/>
    <cellStyle name="Porcentagem 3 5 3 6 3 3 2" xfId="14932"/>
    <cellStyle name="Porcentagem 3 5 3 6 3 4" xfId="9812"/>
    <cellStyle name="Porcentagem 3 5 3 6 4" xfId="3442"/>
    <cellStyle name="Porcentagem 3 5 3 6 4 2" xfId="11126"/>
    <cellStyle name="Porcentagem 3 5 3 6 5" xfId="5968"/>
    <cellStyle name="Porcentagem 3 5 3 6 5 2" xfId="13652"/>
    <cellStyle name="Porcentagem 3 5 3 6 6" xfId="8532"/>
    <cellStyle name="Porcentagem 3 5 3 7" xfId="570"/>
    <cellStyle name="Porcentagem 3 5 3 7 2" xfId="1298"/>
    <cellStyle name="Porcentagem 3 5 3 7 2 2" xfId="2845"/>
    <cellStyle name="Porcentagem 3 5 3 7 2 2 2" xfId="5440"/>
    <cellStyle name="Porcentagem 3 5 3 7 2 2 2 2" xfId="13124"/>
    <cellStyle name="Porcentagem 3 5 3 7 2 2 3" xfId="7965"/>
    <cellStyle name="Porcentagem 3 5 3 7 2 2 3 2" xfId="15649"/>
    <cellStyle name="Porcentagem 3 5 3 7 2 2 4" xfId="10529"/>
    <cellStyle name="Porcentagem 3 5 3 7 2 3" xfId="4159"/>
    <cellStyle name="Porcentagem 3 5 3 7 2 3 2" xfId="11843"/>
    <cellStyle name="Porcentagem 3 5 3 7 2 4" xfId="6685"/>
    <cellStyle name="Porcentagem 3 5 3 7 2 4 2" xfId="14369"/>
    <cellStyle name="Porcentagem 3 5 3 7 2 5" xfId="9249"/>
    <cellStyle name="Porcentagem 3 5 3 7 3" xfId="2205"/>
    <cellStyle name="Porcentagem 3 5 3 7 3 2" xfId="4800"/>
    <cellStyle name="Porcentagem 3 5 3 7 3 2 2" xfId="12484"/>
    <cellStyle name="Porcentagem 3 5 3 7 3 3" xfId="7325"/>
    <cellStyle name="Porcentagem 3 5 3 7 3 3 2" xfId="15009"/>
    <cellStyle name="Porcentagem 3 5 3 7 3 4" xfId="9889"/>
    <cellStyle name="Porcentagem 3 5 3 7 4" xfId="3519"/>
    <cellStyle name="Porcentagem 3 5 3 7 4 2" xfId="11203"/>
    <cellStyle name="Porcentagem 3 5 3 7 5" xfId="6045"/>
    <cellStyle name="Porcentagem 3 5 3 7 5 2" xfId="13729"/>
    <cellStyle name="Porcentagem 3 5 3 7 6" xfId="8609"/>
    <cellStyle name="Porcentagem 3 5 3 8" xfId="645"/>
    <cellStyle name="Porcentagem 3 5 3 8 2" xfId="1373"/>
    <cellStyle name="Porcentagem 3 5 3 8 2 2" xfId="2920"/>
    <cellStyle name="Porcentagem 3 5 3 8 2 2 2" xfId="5515"/>
    <cellStyle name="Porcentagem 3 5 3 8 2 2 2 2" xfId="13199"/>
    <cellStyle name="Porcentagem 3 5 3 8 2 2 3" xfId="8040"/>
    <cellStyle name="Porcentagem 3 5 3 8 2 2 3 2" xfId="15724"/>
    <cellStyle name="Porcentagem 3 5 3 8 2 2 4" xfId="10604"/>
    <cellStyle name="Porcentagem 3 5 3 8 2 3" xfId="4234"/>
    <cellStyle name="Porcentagem 3 5 3 8 2 3 2" xfId="11918"/>
    <cellStyle name="Porcentagem 3 5 3 8 2 4" xfId="6760"/>
    <cellStyle name="Porcentagem 3 5 3 8 2 4 2" xfId="14444"/>
    <cellStyle name="Porcentagem 3 5 3 8 2 5" xfId="9324"/>
    <cellStyle name="Porcentagem 3 5 3 8 3" xfId="2280"/>
    <cellStyle name="Porcentagem 3 5 3 8 3 2" xfId="4875"/>
    <cellStyle name="Porcentagem 3 5 3 8 3 2 2" xfId="12559"/>
    <cellStyle name="Porcentagem 3 5 3 8 3 3" xfId="7400"/>
    <cellStyle name="Porcentagem 3 5 3 8 3 3 2" xfId="15084"/>
    <cellStyle name="Porcentagem 3 5 3 8 3 4" xfId="9964"/>
    <cellStyle name="Porcentagem 3 5 3 8 4" xfId="3594"/>
    <cellStyle name="Porcentagem 3 5 3 8 4 2" xfId="11278"/>
    <cellStyle name="Porcentagem 3 5 3 8 5" xfId="6120"/>
    <cellStyle name="Porcentagem 3 5 3 8 5 2" xfId="13804"/>
    <cellStyle name="Porcentagem 3 5 3 8 6" xfId="8684"/>
    <cellStyle name="Porcentagem 3 5 3 9" xfId="665"/>
    <cellStyle name="Porcentagem 3 5 3 9 2" xfId="1393"/>
    <cellStyle name="Porcentagem 3 5 3 9 2 2" xfId="2940"/>
    <cellStyle name="Porcentagem 3 5 3 9 2 2 2" xfId="5535"/>
    <cellStyle name="Porcentagem 3 5 3 9 2 2 2 2" xfId="13219"/>
    <cellStyle name="Porcentagem 3 5 3 9 2 2 3" xfId="8060"/>
    <cellStyle name="Porcentagem 3 5 3 9 2 2 3 2" xfId="15744"/>
    <cellStyle name="Porcentagem 3 5 3 9 2 2 4" xfId="10624"/>
    <cellStyle name="Porcentagem 3 5 3 9 2 3" xfId="4254"/>
    <cellStyle name="Porcentagem 3 5 3 9 2 3 2" xfId="11938"/>
    <cellStyle name="Porcentagem 3 5 3 9 2 4" xfId="6780"/>
    <cellStyle name="Porcentagem 3 5 3 9 2 4 2" xfId="14464"/>
    <cellStyle name="Porcentagem 3 5 3 9 2 5" xfId="9344"/>
    <cellStyle name="Porcentagem 3 5 3 9 3" xfId="2300"/>
    <cellStyle name="Porcentagem 3 5 3 9 3 2" xfId="4895"/>
    <cellStyle name="Porcentagem 3 5 3 9 3 2 2" xfId="12579"/>
    <cellStyle name="Porcentagem 3 5 3 9 3 3" xfId="7420"/>
    <cellStyle name="Porcentagem 3 5 3 9 3 3 2" xfId="15104"/>
    <cellStyle name="Porcentagem 3 5 3 9 3 4" xfId="9984"/>
    <cellStyle name="Porcentagem 3 5 3 9 4" xfId="3614"/>
    <cellStyle name="Porcentagem 3 5 3 9 4 2" xfId="11298"/>
    <cellStyle name="Porcentagem 3 5 3 9 5" xfId="6140"/>
    <cellStyle name="Porcentagem 3 5 3 9 5 2" xfId="13824"/>
    <cellStyle name="Porcentagem 3 5 3 9 6" xfId="8704"/>
    <cellStyle name="Porcentagem 3 5 4" xfId="162"/>
    <cellStyle name="Porcentagem 3 5 4 10" xfId="1799"/>
    <cellStyle name="Porcentagem 3 5 4 10 2" xfId="4394"/>
    <cellStyle name="Porcentagem 3 5 4 10 2 2" xfId="12078"/>
    <cellStyle name="Porcentagem 3 5 4 10 3" xfId="6919"/>
    <cellStyle name="Porcentagem 3 5 4 10 3 2" xfId="14603"/>
    <cellStyle name="Porcentagem 3 5 4 10 4" xfId="9483"/>
    <cellStyle name="Porcentagem 3 5 4 11" xfId="3113"/>
    <cellStyle name="Porcentagem 3 5 4 11 2" xfId="10797"/>
    <cellStyle name="Porcentagem 3 5 4 12" xfId="5639"/>
    <cellStyle name="Porcentagem 3 5 4 12 2" xfId="13323"/>
    <cellStyle name="Porcentagem 3 5 4 13" xfId="8203"/>
    <cellStyle name="Porcentagem 3 5 4 2" xfId="251"/>
    <cellStyle name="Porcentagem 3 5 4 2 2" xfId="979"/>
    <cellStyle name="Porcentagem 3 5 4 2 2 2" xfId="2527"/>
    <cellStyle name="Porcentagem 3 5 4 2 2 2 2" xfId="5122"/>
    <cellStyle name="Porcentagem 3 5 4 2 2 2 2 2" xfId="12806"/>
    <cellStyle name="Porcentagem 3 5 4 2 2 2 3" xfId="7647"/>
    <cellStyle name="Porcentagem 3 5 4 2 2 2 3 2" xfId="15331"/>
    <cellStyle name="Porcentagem 3 5 4 2 2 2 4" xfId="10211"/>
    <cellStyle name="Porcentagem 3 5 4 2 2 3" xfId="3841"/>
    <cellStyle name="Porcentagem 3 5 4 2 2 3 2" xfId="11525"/>
    <cellStyle name="Porcentagem 3 5 4 2 2 4" xfId="6367"/>
    <cellStyle name="Porcentagem 3 5 4 2 2 4 2" xfId="14051"/>
    <cellStyle name="Porcentagem 3 5 4 2 2 5" xfId="8931"/>
    <cellStyle name="Porcentagem 3 5 4 2 3" xfId="1887"/>
    <cellStyle name="Porcentagem 3 5 4 2 3 2" xfId="4482"/>
    <cellStyle name="Porcentagem 3 5 4 2 3 2 2" xfId="12166"/>
    <cellStyle name="Porcentagem 3 5 4 2 3 3" xfId="7007"/>
    <cellStyle name="Porcentagem 3 5 4 2 3 3 2" xfId="14691"/>
    <cellStyle name="Porcentagem 3 5 4 2 3 4" xfId="9571"/>
    <cellStyle name="Porcentagem 3 5 4 2 4" xfId="3201"/>
    <cellStyle name="Porcentagem 3 5 4 2 4 2" xfId="10885"/>
    <cellStyle name="Porcentagem 3 5 4 2 5" xfId="5727"/>
    <cellStyle name="Porcentagem 3 5 4 2 5 2" xfId="13411"/>
    <cellStyle name="Porcentagem 3 5 4 2 6" xfId="8291"/>
    <cellStyle name="Porcentagem 3 5 4 3" xfId="323"/>
    <cellStyle name="Porcentagem 3 5 4 3 2" xfId="1051"/>
    <cellStyle name="Porcentagem 3 5 4 3 2 2" xfId="2599"/>
    <cellStyle name="Porcentagem 3 5 4 3 2 2 2" xfId="5194"/>
    <cellStyle name="Porcentagem 3 5 4 3 2 2 2 2" xfId="12878"/>
    <cellStyle name="Porcentagem 3 5 4 3 2 2 3" xfId="7719"/>
    <cellStyle name="Porcentagem 3 5 4 3 2 2 3 2" xfId="15403"/>
    <cellStyle name="Porcentagem 3 5 4 3 2 2 4" xfId="10283"/>
    <cellStyle name="Porcentagem 3 5 4 3 2 3" xfId="3913"/>
    <cellStyle name="Porcentagem 3 5 4 3 2 3 2" xfId="11597"/>
    <cellStyle name="Porcentagem 3 5 4 3 2 4" xfId="6439"/>
    <cellStyle name="Porcentagem 3 5 4 3 2 4 2" xfId="14123"/>
    <cellStyle name="Porcentagem 3 5 4 3 2 5" xfId="9003"/>
    <cellStyle name="Porcentagem 3 5 4 3 3" xfId="1959"/>
    <cellStyle name="Porcentagem 3 5 4 3 3 2" xfId="4554"/>
    <cellStyle name="Porcentagem 3 5 4 3 3 2 2" xfId="12238"/>
    <cellStyle name="Porcentagem 3 5 4 3 3 3" xfId="7079"/>
    <cellStyle name="Porcentagem 3 5 4 3 3 3 2" xfId="14763"/>
    <cellStyle name="Porcentagem 3 5 4 3 3 4" xfId="9643"/>
    <cellStyle name="Porcentagem 3 5 4 3 4" xfId="3273"/>
    <cellStyle name="Porcentagem 3 5 4 3 4 2" xfId="10957"/>
    <cellStyle name="Porcentagem 3 5 4 3 5" xfId="5799"/>
    <cellStyle name="Porcentagem 3 5 4 3 5 2" xfId="13483"/>
    <cellStyle name="Porcentagem 3 5 4 3 6" xfId="8363"/>
    <cellStyle name="Porcentagem 3 5 4 4" xfId="404"/>
    <cellStyle name="Porcentagem 3 5 4 4 2" xfId="1132"/>
    <cellStyle name="Porcentagem 3 5 4 4 2 2" xfId="2679"/>
    <cellStyle name="Porcentagem 3 5 4 4 2 2 2" xfId="5274"/>
    <cellStyle name="Porcentagem 3 5 4 4 2 2 2 2" xfId="12958"/>
    <cellStyle name="Porcentagem 3 5 4 4 2 2 3" xfId="7799"/>
    <cellStyle name="Porcentagem 3 5 4 4 2 2 3 2" xfId="15483"/>
    <cellStyle name="Porcentagem 3 5 4 4 2 2 4" xfId="10363"/>
    <cellStyle name="Porcentagem 3 5 4 4 2 3" xfId="3993"/>
    <cellStyle name="Porcentagem 3 5 4 4 2 3 2" xfId="11677"/>
    <cellStyle name="Porcentagem 3 5 4 4 2 4" xfId="6519"/>
    <cellStyle name="Porcentagem 3 5 4 4 2 4 2" xfId="14203"/>
    <cellStyle name="Porcentagem 3 5 4 4 2 5" xfId="9083"/>
    <cellStyle name="Porcentagem 3 5 4 4 3" xfId="2039"/>
    <cellStyle name="Porcentagem 3 5 4 4 3 2" xfId="4634"/>
    <cellStyle name="Porcentagem 3 5 4 4 3 2 2" xfId="12318"/>
    <cellStyle name="Porcentagem 3 5 4 4 3 3" xfId="7159"/>
    <cellStyle name="Porcentagem 3 5 4 4 3 3 2" xfId="14843"/>
    <cellStyle name="Porcentagem 3 5 4 4 3 4" xfId="9723"/>
    <cellStyle name="Porcentagem 3 5 4 4 4" xfId="3353"/>
    <cellStyle name="Porcentagem 3 5 4 4 4 2" xfId="11037"/>
    <cellStyle name="Porcentagem 3 5 4 4 5" xfId="5879"/>
    <cellStyle name="Porcentagem 3 5 4 4 5 2" xfId="13563"/>
    <cellStyle name="Porcentagem 3 5 4 4 6" xfId="8443"/>
    <cellStyle name="Porcentagem 3 5 4 5" xfId="534"/>
    <cellStyle name="Porcentagem 3 5 4 5 2" xfId="1262"/>
    <cellStyle name="Porcentagem 3 5 4 5 2 2" xfId="2809"/>
    <cellStyle name="Porcentagem 3 5 4 5 2 2 2" xfId="5404"/>
    <cellStyle name="Porcentagem 3 5 4 5 2 2 2 2" xfId="13088"/>
    <cellStyle name="Porcentagem 3 5 4 5 2 2 3" xfId="7929"/>
    <cellStyle name="Porcentagem 3 5 4 5 2 2 3 2" xfId="15613"/>
    <cellStyle name="Porcentagem 3 5 4 5 2 2 4" xfId="10493"/>
    <cellStyle name="Porcentagem 3 5 4 5 2 3" xfId="4123"/>
    <cellStyle name="Porcentagem 3 5 4 5 2 3 2" xfId="11807"/>
    <cellStyle name="Porcentagem 3 5 4 5 2 4" xfId="6649"/>
    <cellStyle name="Porcentagem 3 5 4 5 2 4 2" xfId="14333"/>
    <cellStyle name="Porcentagem 3 5 4 5 2 5" xfId="9213"/>
    <cellStyle name="Porcentagem 3 5 4 5 3" xfId="2169"/>
    <cellStyle name="Porcentagem 3 5 4 5 3 2" xfId="4764"/>
    <cellStyle name="Porcentagem 3 5 4 5 3 2 2" xfId="12448"/>
    <cellStyle name="Porcentagem 3 5 4 5 3 3" xfId="7289"/>
    <cellStyle name="Porcentagem 3 5 4 5 3 3 2" xfId="14973"/>
    <cellStyle name="Porcentagem 3 5 4 5 3 4" xfId="9853"/>
    <cellStyle name="Porcentagem 3 5 4 5 4" xfId="3483"/>
    <cellStyle name="Porcentagem 3 5 4 5 4 2" xfId="11167"/>
    <cellStyle name="Porcentagem 3 5 4 5 5" xfId="6009"/>
    <cellStyle name="Porcentagem 3 5 4 5 5 2" xfId="13693"/>
    <cellStyle name="Porcentagem 3 5 4 5 6" xfId="8573"/>
    <cellStyle name="Porcentagem 3 5 4 6" xfId="602"/>
    <cellStyle name="Porcentagem 3 5 4 6 2" xfId="1330"/>
    <cellStyle name="Porcentagem 3 5 4 6 2 2" xfId="2877"/>
    <cellStyle name="Porcentagem 3 5 4 6 2 2 2" xfId="5472"/>
    <cellStyle name="Porcentagem 3 5 4 6 2 2 2 2" xfId="13156"/>
    <cellStyle name="Porcentagem 3 5 4 6 2 2 3" xfId="7997"/>
    <cellStyle name="Porcentagem 3 5 4 6 2 2 3 2" xfId="15681"/>
    <cellStyle name="Porcentagem 3 5 4 6 2 2 4" xfId="10561"/>
    <cellStyle name="Porcentagem 3 5 4 6 2 3" xfId="4191"/>
    <cellStyle name="Porcentagem 3 5 4 6 2 3 2" xfId="11875"/>
    <cellStyle name="Porcentagem 3 5 4 6 2 4" xfId="6717"/>
    <cellStyle name="Porcentagem 3 5 4 6 2 4 2" xfId="14401"/>
    <cellStyle name="Porcentagem 3 5 4 6 2 5" xfId="9281"/>
    <cellStyle name="Porcentagem 3 5 4 6 3" xfId="2237"/>
    <cellStyle name="Porcentagem 3 5 4 6 3 2" xfId="4832"/>
    <cellStyle name="Porcentagem 3 5 4 6 3 2 2" xfId="12516"/>
    <cellStyle name="Porcentagem 3 5 4 6 3 3" xfId="7357"/>
    <cellStyle name="Porcentagem 3 5 4 6 3 3 2" xfId="15041"/>
    <cellStyle name="Porcentagem 3 5 4 6 3 4" xfId="9921"/>
    <cellStyle name="Porcentagem 3 5 4 6 4" xfId="3551"/>
    <cellStyle name="Porcentagem 3 5 4 6 4 2" xfId="11235"/>
    <cellStyle name="Porcentagem 3 5 4 6 5" xfId="6077"/>
    <cellStyle name="Porcentagem 3 5 4 6 5 2" xfId="13761"/>
    <cellStyle name="Porcentagem 3 5 4 6 6" xfId="8641"/>
    <cellStyle name="Porcentagem 3 5 4 7" xfId="678"/>
    <cellStyle name="Porcentagem 3 5 4 7 2" xfId="1406"/>
    <cellStyle name="Porcentagem 3 5 4 7 2 2" xfId="2953"/>
    <cellStyle name="Porcentagem 3 5 4 7 2 2 2" xfId="5548"/>
    <cellStyle name="Porcentagem 3 5 4 7 2 2 2 2" xfId="13232"/>
    <cellStyle name="Porcentagem 3 5 4 7 2 2 3" xfId="8073"/>
    <cellStyle name="Porcentagem 3 5 4 7 2 2 3 2" xfId="15757"/>
    <cellStyle name="Porcentagem 3 5 4 7 2 2 4" xfId="10637"/>
    <cellStyle name="Porcentagem 3 5 4 7 2 3" xfId="4267"/>
    <cellStyle name="Porcentagem 3 5 4 7 2 3 2" xfId="11951"/>
    <cellStyle name="Porcentagem 3 5 4 7 2 4" xfId="6793"/>
    <cellStyle name="Porcentagem 3 5 4 7 2 4 2" xfId="14477"/>
    <cellStyle name="Porcentagem 3 5 4 7 2 5" xfId="9357"/>
    <cellStyle name="Porcentagem 3 5 4 7 3" xfId="2313"/>
    <cellStyle name="Porcentagem 3 5 4 7 3 2" xfId="4908"/>
    <cellStyle name="Porcentagem 3 5 4 7 3 2 2" xfId="12592"/>
    <cellStyle name="Porcentagem 3 5 4 7 3 3" xfId="7433"/>
    <cellStyle name="Porcentagem 3 5 4 7 3 3 2" xfId="15117"/>
    <cellStyle name="Porcentagem 3 5 4 7 3 4" xfId="9997"/>
    <cellStyle name="Porcentagem 3 5 4 7 4" xfId="3627"/>
    <cellStyle name="Porcentagem 3 5 4 7 4 2" xfId="11311"/>
    <cellStyle name="Porcentagem 3 5 4 7 5" xfId="6153"/>
    <cellStyle name="Porcentagem 3 5 4 7 5 2" xfId="13837"/>
    <cellStyle name="Porcentagem 3 5 4 7 6" xfId="8717"/>
    <cellStyle name="Porcentagem 3 5 4 8" xfId="724"/>
    <cellStyle name="Porcentagem 3 5 4 8 2" xfId="1452"/>
    <cellStyle name="Porcentagem 3 5 4 8 2 2" xfId="2999"/>
    <cellStyle name="Porcentagem 3 5 4 8 2 2 2" xfId="5594"/>
    <cellStyle name="Porcentagem 3 5 4 8 2 2 2 2" xfId="13278"/>
    <cellStyle name="Porcentagem 3 5 4 8 2 2 3" xfId="8119"/>
    <cellStyle name="Porcentagem 3 5 4 8 2 2 3 2" xfId="15803"/>
    <cellStyle name="Porcentagem 3 5 4 8 2 2 4" xfId="10683"/>
    <cellStyle name="Porcentagem 3 5 4 8 2 3" xfId="4313"/>
    <cellStyle name="Porcentagem 3 5 4 8 2 3 2" xfId="11997"/>
    <cellStyle name="Porcentagem 3 5 4 8 2 4" xfId="6839"/>
    <cellStyle name="Porcentagem 3 5 4 8 2 4 2" xfId="14523"/>
    <cellStyle name="Porcentagem 3 5 4 8 2 5" xfId="9403"/>
    <cellStyle name="Porcentagem 3 5 4 8 3" xfId="2359"/>
    <cellStyle name="Porcentagem 3 5 4 8 3 2" xfId="4954"/>
    <cellStyle name="Porcentagem 3 5 4 8 3 2 2" xfId="12638"/>
    <cellStyle name="Porcentagem 3 5 4 8 3 3" xfId="7479"/>
    <cellStyle name="Porcentagem 3 5 4 8 3 3 2" xfId="15163"/>
    <cellStyle name="Porcentagem 3 5 4 8 3 4" xfId="10043"/>
    <cellStyle name="Porcentagem 3 5 4 8 4" xfId="3673"/>
    <cellStyle name="Porcentagem 3 5 4 8 4 2" xfId="11357"/>
    <cellStyle name="Porcentagem 3 5 4 8 5" xfId="6199"/>
    <cellStyle name="Porcentagem 3 5 4 8 5 2" xfId="13883"/>
    <cellStyle name="Porcentagem 3 5 4 8 6" xfId="8763"/>
    <cellStyle name="Porcentagem 3 5 4 9" xfId="890"/>
    <cellStyle name="Porcentagem 3 5 4 9 2" xfId="2439"/>
    <cellStyle name="Porcentagem 3 5 4 9 2 2" xfId="5034"/>
    <cellStyle name="Porcentagem 3 5 4 9 2 2 2" xfId="12718"/>
    <cellStyle name="Porcentagem 3 5 4 9 2 3" xfId="7559"/>
    <cellStyle name="Porcentagem 3 5 4 9 2 3 2" xfId="15243"/>
    <cellStyle name="Porcentagem 3 5 4 9 2 4" xfId="10123"/>
    <cellStyle name="Porcentagem 3 5 4 9 3" xfId="3753"/>
    <cellStyle name="Porcentagem 3 5 4 9 3 2" xfId="11437"/>
    <cellStyle name="Porcentagem 3 5 4 9 4" xfId="6279"/>
    <cellStyle name="Porcentagem 3 5 4 9 4 2" xfId="13963"/>
    <cellStyle name="Porcentagem 3 5 4 9 5" xfId="8843"/>
    <cellStyle name="Porcentagem 3 5 5" xfId="208"/>
    <cellStyle name="Porcentagem 3 5 5 2" xfId="936"/>
    <cellStyle name="Porcentagem 3 5 5 2 2" xfId="2484"/>
    <cellStyle name="Porcentagem 3 5 5 2 2 2" xfId="5079"/>
    <cellStyle name="Porcentagem 3 5 5 2 2 2 2" xfId="12763"/>
    <cellStyle name="Porcentagem 3 5 5 2 2 3" xfId="7604"/>
    <cellStyle name="Porcentagem 3 5 5 2 2 3 2" xfId="15288"/>
    <cellStyle name="Porcentagem 3 5 5 2 2 4" xfId="10168"/>
    <cellStyle name="Porcentagem 3 5 5 2 3" xfId="3798"/>
    <cellStyle name="Porcentagem 3 5 5 2 3 2" xfId="11482"/>
    <cellStyle name="Porcentagem 3 5 5 2 4" xfId="6324"/>
    <cellStyle name="Porcentagem 3 5 5 2 4 2" xfId="14008"/>
    <cellStyle name="Porcentagem 3 5 5 2 5" xfId="8888"/>
    <cellStyle name="Porcentagem 3 5 5 3" xfId="1844"/>
    <cellStyle name="Porcentagem 3 5 5 3 2" xfId="4439"/>
    <cellStyle name="Porcentagem 3 5 5 3 2 2" xfId="12123"/>
    <cellStyle name="Porcentagem 3 5 5 3 3" xfId="6964"/>
    <cellStyle name="Porcentagem 3 5 5 3 3 2" xfId="14648"/>
    <cellStyle name="Porcentagem 3 5 5 3 4" xfId="9528"/>
    <cellStyle name="Porcentagem 3 5 5 4" xfId="3158"/>
    <cellStyle name="Porcentagem 3 5 5 4 2" xfId="10842"/>
    <cellStyle name="Porcentagem 3 5 5 5" xfId="5684"/>
    <cellStyle name="Porcentagem 3 5 5 5 2" xfId="13368"/>
    <cellStyle name="Porcentagem 3 5 5 6" xfId="8248"/>
    <cellStyle name="Porcentagem 3 5 6" xfId="283"/>
    <cellStyle name="Porcentagem 3 5 6 2" xfId="1011"/>
    <cellStyle name="Porcentagem 3 5 6 2 2" xfId="2559"/>
    <cellStyle name="Porcentagem 3 5 6 2 2 2" xfId="5154"/>
    <cellStyle name="Porcentagem 3 5 6 2 2 2 2" xfId="12838"/>
    <cellStyle name="Porcentagem 3 5 6 2 2 3" xfId="7679"/>
    <cellStyle name="Porcentagem 3 5 6 2 2 3 2" xfId="15363"/>
    <cellStyle name="Porcentagem 3 5 6 2 2 4" xfId="10243"/>
    <cellStyle name="Porcentagem 3 5 6 2 3" xfId="3873"/>
    <cellStyle name="Porcentagem 3 5 6 2 3 2" xfId="11557"/>
    <cellStyle name="Porcentagem 3 5 6 2 4" xfId="6399"/>
    <cellStyle name="Porcentagem 3 5 6 2 4 2" xfId="14083"/>
    <cellStyle name="Porcentagem 3 5 6 2 5" xfId="8963"/>
    <cellStyle name="Porcentagem 3 5 6 3" xfId="1919"/>
    <cellStyle name="Porcentagem 3 5 6 3 2" xfId="4514"/>
    <cellStyle name="Porcentagem 3 5 6 3 2 2" xfId="12198"/>
    <cellStyle name="Porcentagem 3 5 6 3 3" xfId="7039"/>
    <cellStyle name="Porcentagem 3 5 6 3 3 2" xfId="14723"/>
    <cellStyle name="Porcentagem 3 5 6 3 4" xfId="9603"/>
    <cellStyle name="Porcentagem 3 5 6 4" xfId="3233"/>
    <cellStyle name="Porcentagem 3 5 6 4 2" xfId="10917"/>
    <cellStyle name="Porcentagem 3 5 6 5" xfId="5759"/>
    <cellStyle name="Porcentagem 3 5 6 5 2" xfId="13443"/>
    <cellStyle name="Porcentagem 3 5 6 6" xfId="8323"/>
    <cellStyle name="Porcentagem 3 5 7" xfId="364"/>
    <cellStyle name="Porcentagem 3 5 7 2" xfId="1092"/>
    <cellStyle name="Porcentagem 3 5 7 2 2" xfId="2639"/>
    <cellStyle name="Porcentagem 3 5 7 2 2 2" xfId="5234"/>
    <cellStyle name="Porcentagem 3 5 7 2 2 2 2" xfId="12918"/>
    <cellStyle name="Porcentagem 3 5 7 2 2 3" xfId="7759"/>
    <cellStyle name="Porcentagem 3 5 7 2 2 3 2" xfId="15443"/>
    <cellStyle name="Porcentagem 3 5 7 2 2 4" xfId="10323"/>
    <cellStyle name="Porcentagem 3 5 7 2 3" xfId="3953"/>
    <cellStyle name="Porcentagem 3 5 7 2 3 2" xfId="11637"/>
    <cellStyle name="Porcentagem 3 5 7 2 4" xfId="6479"/>
    <cellStyle name="Porcentagem 3 5 7 2 4 2" xfId="14163"/>
    <cellStyle name="Porcentagem 3 5 7 2 5" xfId="9043"/>
    <cellStyle name="Porcentagem 3 5 7 3" xfId="1999"/>
    <cellStyle name="Porcentagem 3 5 7 3 2" xfId="4594"/>
    <cellStyle name="Porcentagem 3 5 7 3 2 2" xfId="12278"/>
    <cellStyle name="Porcentagem 3 5 7 3 3" xfId="7119"/>
    <cellStyle name="Porcentagem 3 5 7 3 3 2" xfId="14803"/>
    <cellStyle name="Porcentagem 3 5 7 3 4" xfId="9683"/>
    <cellStyle name="Porcentagem 3 5 7 4" xfId="3313"/>
    <cellStyle name="Porcentagem 3 5 7 4 2" xfId="10997"/>
    <cellStyle name="Porcentagem 3 5 7 5" xfId="5839"/>
    <cellStyle name="Porcentagem 3 5 7 5 2" xfId="13523"/>
    <cellStyle name="Porcentagem 3 5 7 6" xfId="8403"/>
    <cellStyle name="Porcentagem 3 5 8" xfId="472"/>
    <cellStyle name="Porcentagem 3 5 8 2" xfId="1200"/>
    <cellStyle name="Porcentagem 3 5 8 2 2" xfId="2747"/>
    <cellStyle name="Porcentagem 3 5 8 2 2 2" xfId="5342"/>
    <cellStyle name="Porcentagem 3 5 8 2 2 2 2" xfId="13026"/>
    <cellStyle name="Porcentagem 3 5 8 2 2 3" xfId="7867"/>
    <cellStyle name="Porcentagem 3 5 8 2 2 3 2" xfId="15551"/>
    <cellStyle name="Porcentagem 3 5 8 2 2 4" xfId="10431"/>
    <cellStyle name="Porcentagem 3 5 8 2 3" xfId="4061"/>
    <cellStyle name="Porcentagem 3 5 8 2 3 2" xfId="11745"/>
    <cellStyle name="Porcentagem 3 5 8 2 4" xfId="6587"/>
    <cellStyle name="Porcentagem 3 5 8 2 4 2" xfId="14271"/>
    <cellStyle name="Porcentagem 3 5 8 2 5" xfId="9151"/>
    <cellStyle name="Porcentagem 3 5 8 3" xfId="2107"/>
    <cellStyle name="Porcentagem 3 5 8 3 2" xfId="4702"/>
    <cellStyle name="Porcentagem 3 5 8 3 2 2" xfId="12386"/>
    <cellStyle name="Porcentagem 3 5 8 3 3" xfId="7227"/>
    <cellStyle name="Porcentagem 3 5 8 3 3 2" xfId="14911"/>
    <cellStyle name="Porcentagem 3 5 8 3 4" xfId="9791"/>
    <cellStyle name="Porcentagem 3 5 8 4" xfId="3421"/>
    <cellStyle name="Porcentagem 3 5 8 4 2" xfId="11105"/>
    <cellStyle name="Porcentagem 3 5 8 5" xfId="5947"/>
    <cellStyle name="Porcentagem 3 5 8 5 2" xfId="13631"/>
    <cellStyle name="Porcentagem 3 5 8 6" xfId="8511"/>
    <cellStyle name="Porcentagem 3 5 9" xfId="460"/>
    <cellStyle name="Porcentagem 3 5 9 2" xfId="1188"/>
    <cellStyle name="Porcentagem 3 5 9 2 2" xfId="2735"/>
    <cellStyle name="Porcentagem 3 5 9 2 2 2" xfId="5330"/>
    <cellStyle name="Porcentagem 3 5 9 2 2 2 2" xfId="13014"/>
    <cellStyle name="Porcentagem 3 5 9 2 2 3" xfId="7855"/>
    <cellStyle name="Porcentagem 3 5 9 2 2 3 2" xfId="15539"/>
    <cellStyle name="Porcentagem 3 5 9 2 2 4" xfId="10419"/>
    <cellStyle name="Porcentagem 3 5 9 2 3" xfId="4049"/>
    <cellStyle name="Porcentagem 3 5 9 2 3 2" xfId="11733"/>
    <cellStyle name="Porcentagem 3 5 9 2 4" xfId="6575"/>
    <cellStyle name="Porcentagem 3 5 9 2 4 2" xfId="14259"/>
    <cellStyle name="Porcentagem 3 5 9 2 5" xfId="9139"/>
    <cellStyle name="Porcentagem 3 5 9 3" xfId="2095"/>
    <cellStyle name="Porcentagem 3 5 9 3 2" xfId="4690"/>
    <cellStyle name="Porcentagem 3 5 9 3 2 2" xfId="12374"/>
    <cellStyle name="Porcentagem 3 5 9 3 3" xfId="7215"/>
    <cellStyle name="Porcentagem 3 5 9 3 3 2" xfId="14899"/>
    <cellStyle name="Porcentagem 3 5 9 3 4" xfId="9779"/>
    <cellStyle name="Porcentagem 3 5 9 4" xfId="3409"/>
    <cellStyle name="Porcentagem 3 5 9 4 2" xfId="11093"/>
    <cellStyle name="Porcentagem 3 5 9 5" xfId="5935"/>
    <cellStyle name="Porcentagem 3 5 9 5 2" xfId="13619"/>
    <cellStyle name="Porcentagem 3 5 9 6" xfId="8499"/>
    <cellStyle name="Porcentagem 3 6" xfId="68"/>
    <cellStyle name="Porcentagem 3 6 10" xfId="651"/>
    <cellStyle name="Porcentagem 3 6 10 2" xfId="1379"/>
    <cellStyle name="Porcentagem 3 6 10 2 2" xfId="2926"/>
    <cellStyle name="Porcentagem 3 6 10 2 2 2" xfId="5521"/>
    <cellStyle name="Porcentagem 3 6 10 2 2 2 2" xfId="13205"/>
    <cellStyle name="Porcentagem 3 6 10 2 2 3" xfId="8046"/>
    <cellStyle name="Porcentagem 3 6 10 2 2 3 2" xfId="15730"/>
    <cellStyle name="Porcentagem 3 6 10 2 2 4" xfId="10610"/>
    <cellStyle name="Porcentagem 3 6 10 2 3" xfId="4240"/>
    <cellStyle name="Porcentagem 3 6 10 2 3 2" xfId="11924"/>
    <cellStyle name="Porcentagem 3 6 10 2 4" xfId="6766"/>
    <cellStyle name="Porcentagem 3 6 10 2 4 2" xfId="14450"/>
    <cellStyle name="Porcentagem 3 6 10 2 5" xfId="9330"/>
    <cellStyle name="Porcentagem 3 6 10 3" xfId="2286"/>
    <cellStyle name="Porcentagem 3 6 10 3 2" xfId="4881"/>
    <cellStyle name="Porcentagem 3 6 10 3 2 2" xfId="12565"/>
    <cellStyle name="Porcentagem 3 6 10 3 3" xfId="7406"/>
    <cellStyle name="Porcentagem 3 6 10 3 3 2" xfId="15090"/>
    <cellStyle name="Porcentagem 3 6 10 3 4" xfId="9970"/>
    <cellStyle name="Porcentagem 3 6 10 4" xfId="3600"/>
    <cellStyle name="Porcentagem 3 6 10 4 2" xfId="11284"/>
    <cellStyle name="Porcentagem 3 6 10 5" xfId="6126"/>
    <cellStyle name="Porcentagem 3 6 10 5 2" xfId="13810"/>
    <cellStyle name="Porcentagem 3 6 10 6" xfId="8690"/>
    <cellStyle name="Porcentagem 3 6 11" xfId="765"/>
    <cellStyle name="Porcentagem 3 6 11 2" xfId="2391"/>
    <cellStyle name="Porcentagem 3 6 11 2 2" xfId="4986"/>
    <cellStyle name="Porcentagem 3 6 11 2 2 2" xfId="12670"/>
    <cellStyle name="Porcentagem 3 6 11 2 3" xfId="7511"/>
    <cellStyle name="Porcentagem 3 6 11 2 3 2" xfId="15195"/>
    <cellStyle name="Porcentagem 3 6 11 2 4" xfId="10075"/>
    <cellStyle name="Porcentagem 3 6 11 3" xfId="3705"/>
    <cellStyle name="Porcentagem 3 6 11 3 2" xfId="11389"/>
    <cellStyle name="Porcentagem 3 6 11 4" xfId="6231"/>
    <cellStyle name="Porcentagem 3 6 11 4 2" xfId="13915"/>
    <cellStyle name="Porcentagem 3 6 11 5" xfId="8795"/>
    <cellStyle name="Porcentagem 3 6 12" xfId="1751"/>
    <cellStyle name="Porcentagem 3 6 12 2" xfId="4346"/>
    <cellStyle name="Porcentagem 3 6 12 2 2" xfId="12030"/>
    <cellStyle name="Porcentagem 3 6 12 3" xfId="6871"/>
    <cellStyle name="Porcentagem 3 6 12 3 2" xfId="14555"/>
    <cellStyle name="Porcentagem 3 6 12 4" xfId="9435"/>
    <cellStyle name="Porcentagem 3 6 13" xfId="3035"/>
    <cellStyle name="Porcentagem 3 6 13 2" xfId="10719"/>
    <cellStyle name="Porcentagem 3 6 14" xfId="3029"/>
    <cellStyle name="Porcentagem 3 6 14 2" xfId="10713"/>
    <cellStyle name="Porcentagem 3 6 15" xfId="76"/>
    <cellStyle name="Porcentagem 3 6 16" xfId="8155"/>
    <cellStyle name="Porcentagem 3 6 2" xfId="106"/>
    <cellStyle name="Porcentagem 3 6 2 10" xfId="834"/>
    <cellStyle name="Porcentagem 3 6 2 10 2" xfId="2421"/>
    <cellStyle name="Porcentagem 3 6 2 10 2 2" xfId="5016"/>
    <cellStyle name="Porcentagem 3 6 2 10 2 2 2" xfId="12700"/>
    <cellStyle name="Porcentagem 3 6 2 10 2 3" xfId="7541"/>
    <cellStyle name="Porcentagem 3 6 2 10 2 3 2" xfId="15225"/>
    <cellStyle name="Porcentagem 3 6 2 10 2 4" xfId="10105"/>
    <cellStyle name="Porcentagem 3 6 2 10 3" xfId="3735"/>
    <cellStyle name="Porcentagem 3 6 2 10 3 2" xfId="11419"/>
    <cellStyle name="Porcentagem 3 6 2 10 4" xfId="6261"/>
    <cellStyle name="Porcentagem 3 6 2 10 4 2" xfId="13945"/>
    <cellStyle name="Porcentagem 3 6 2 10 5" xfId="8825"/>
    <cellStyle name="Porcentagem 3 6 2 11" xfId="1781"/>
    <cellStyle name="Porcentagem 3 6 2 11 2" xfId="4376"/>
    <cellStyle name="Porcentagem 3 6 2 11 2 2" xfId="12060"/>
    <cellStyle name="Porcentagem 3 6 2 11 3" xfId="6901"/>
    <cellStyle name="Porcentagem 3 6 2 11 3 2" xfId="14585"/>
    <cellStyle name="Porcentagem 3 6 2 11 4" xfId="9465"/>
    <cellStyle name="Porcentagem 3 6 2 12" xfId="3085"/>
    <cellStyle name="Porcentagem 3 6 2 12 2" xfId="10769"/>
    <cellStyle name="Porcentagem 3 6 2 13" xfId="3091"/>
    <cellStyle name="Porcentagem 3 6 2 13 2" xfId="10775"/>
    <cellStyle name="Porcentagem 3 6 2 14" xfId="8185"/>
    <cellStyle name="Porcentagem 3 6 2 2" xfId="184"/>
    <cellStyle name="Porcentagem 3 6 2 2 10" xfId="1821"/>
    <cellStyle name="Porcentagem 3 6 2 2 10 2" xfId="4416"/>
    <cellStyle name="Porcentagem 3 6 2 2 10 2 2" xfId="12100"/>
    <cellStyle name="Porcentagem 3 6 2 2 10 3" xfId="6941"/>
    <cellStyle name="Porcentagem 3 6 2 2 10 3 2" xfId="14625"/>
    <cellStyle name="Porcentagem 3 6 2 2 10 4" xfId="9505"/>
    <cellStyle name="Porcentagem 3 6 2 2 11" xfId="3135"/>
    <cellStyle name="Porcentagem 3 6 2 2 11 2" xfId="10819"/>
    <cellStyle name="Porcentagem 3 6 2 2 12" xfId="5661"/>
    <cellStyle name="Porcentagem 3 6 2 2 12 2" xfId="13345"/>
    <cellStyle name="Porcentagem 3 6 2 2 13" xfId="8225"/>
    <cellStyle name="Porcentagem 3 6 2 2 2" xfId="273"/>
    <cellStyle name="Porcentagem 3 6 2 2 2 2" xfId="1001"/>
    <cellStyle name="Porcentagem 3 6 2 2 2 2 2" xfId="2549"/>
    <cellStyle name="Porcentagem 3 6 2 2 2 2 2 2" xfId="5144"/>
    <cellStyle name="Porcentagem 3 6 2 2 2 2 2 2 2" xfId="12828"/>
    <cellStyle name="Porcentagem 3 6 2 2 2 2 2 3" xfId="7669"/>
    <cellStyle name="Porcentagem 3 6 2 2 2 2 2 3 2" xfId="15353"/>
    <cellStyle name="Porcentagem 3 6 2 2 2 2 2 4" xfId="10233"/>
    <cellStyle name="Porcentagem 3 6 2 2 2 2 3" xfId="3863"/>
    <cellStyle name="Porcentagem 3 6 2 2 2 2 3 2" xfId="11547"/>
    <cellStyle name="Porcentagem 3 6 2 2 2 2 4" xfId="6389"/>
    <cellStyle name="Porcentagem 3 6 2 2 2 2 4 2" xfId="14073"/>
    <cellStyle name="Porcentagem 3 6 2 2 2 2 5" xfId="8953"/>
    <cellStyle name="Porcentagem 3 6 2 2 2 3" xfId="1909"/>
    <cellStyle name="Porcentagem 3 6 2 2 2 3 2" xfId="4504"/>
    <cellStyle name="Porcentagem 3 6 2 2 2 3 2 2" xfId="12188"/>
    <cellStyle name="Porcentagem 3 6 2 2 2 3 3" xfId="7029"/>
    <cellStyle name="Porcentagem 3 6 2 2 2 3 3 2" xfId="14713"/>
    <cellStyle name="Porcentagem 3 6 2 2 2 3 4" xfId="9593"/>
    <cellStyle name="Porcentagem 3 6 2 2 2 4" xfId="3223"/>
    <cellStyle name="Porcentagem 3 6 2 2 2 4 2" xfId="10907"/>
    <cellStyle name="Porcentagem 3 6 2 2 2 5" xfId="5749"/>
    <cellStyle name="Porcentagem 3 6 2 2 2 5 2" xfId="13433"/>
    <cellStyle name="Porcentagem 3 6 2 2 2 6" xfId="8313"/>
    <cellStyle name="Porcentagem 3 6 2 2 3" xfId="345"/>
    <cellStyle name="Porcentagem 3 6 2 2 3 2" xfId="1073"/>
    <cellStyle name="Porcentagem 3 6 2 2 3 2 2" xfId="2621"/>
    <cellStyle name="Porcentagem 3 6 2 2 3 2 2 2" xfId="5216"/>
    <cellStyle name="Porcentagem 3 6 2 2 3 2 2 2 2" xfId="12900"/>
    <cellStyle name="Porcentagem 3 6 2 2 3 2 2 3" xfId="7741"/>
    <cellStyle name="Porcentagem 3 6 2 2 3 2 2 3 2" xfId="15425"/>
    <cellStyle name="Porcentagem 3 6 2 2 3 2 2 4" xfId="10305"/>
    <cellStyle name="Porcentagem 3 6 2 2 3 2 3" xfId="3935"/>
    <cellStyle name="Porcentagem 3 6 2 2 3 2 3 2" xfId="11619"/>
    <cellStyle name="Porcentagem 3 6 2 2 3 2 4" xfId="6461"/>
    <cellStyle name="Porcentagem 3 6 2 2 3 2 4 2" xfId="14145"/>
    <cellStyle name="Porcentagem 3 6 2 2 3 2 5" xfId="9025"/>
    <cellStyle name="Porcentagem 3 6 2 2 3 3" xfId="1981"/>
    <cellStyle name="Porcentagem 3 6 2 2 3 3 2" xfId="4576"/>
    <cellStyle name="Porcentagem 3 6 2 2 3 3 2 2" xfId="12260"/>
    <cellStyle name="Porcentagem 3 6 2 2 3 3 3" xfId="7101"/>
    <cellStyle name="Porcentagem 3 6 2 2 3 3 3 2" xfId="14785"/>
    <cellStyle name="Porcentagem 3 6 2 2 3 3 4" xfId="9665"/>
    <cellStyle name="Porcentagem 3 6 2 2 3 4" xfId="3295"/>
    <cellStyle name="Porcentagem 3 6 2 2 3 4 2" xfId="10979"/>
    <cellStyle name="Porcentagem 3 6 2 2 3 5" xfId="5821"/>
    <cellStyle name="Porcentagem 3 6 2 2 3 5 2" xfId="13505"/>
    <cellStyle name="Porcentagem 3 6 2 2 3 6" xfId="8385"/>
    <cellStyle name="Porcentagem 3 6 2 2 4" xfId="426"/>
    <cellStyle name="Porcentagem 3 6 2 2 4 2" xfId="1154"/>
    <cellStyle name="Porcentagem 3 6 2 2 4 2 2" xfId="2701"/>
    <cellStyle name="Porcentagem 3 6 2 2 4 2 2 2" xfId="5296"/>
    <cellStyle name="Porcentagem 3 6 2 2 4 2 2 2 2" xfId="12980"/>
    <cellStyle name="Porcentagem 3 6 2 2 4 2 2 3" xfId="7821"/>
    <cellStyle name="Porcentagem 3 6 2 2 4 2 2 3 2" xfId="15505"/>
    <cellStyle name="Porcentagem 3 6 2 2 4 2 2 4" xfId="10385"/>
    <cellStyle name="Porcentagem 3 6 2 2 4 2 3" xfId="4015"/>
    <cellStyle name="Porcentagem 3 6 2 2 4 2 3 2" xfId="11699"/>
    <cellStyle name="Porcentagem 3 6 2 2 4 2 4" xfId="6541"/>
    <cellStyle name="Porcentagem 3 6 2 2 4 2 4 2" xfId="14225"/>
    <cellStyle name="Porcentagem 3 6 2 2 4 2 5" xfId="9105"/>
    <cellStyle name="Porcentagem 3 6 2 2 4 3" xfId="2061"/>
    <cellStyle name="Porcentagem 3 6 2 2 4 3 2" xfId="4656"/>
    <cellStyle name="Porcentagem 3 6 2 2 4 3 2 2" xfId="12340"/>
    <cellStyle name="Porcentagem 3 6 2 2 4 3 3" xfId="7181"/>
    <cellStyle name="Porcentagem 3 6 2 2 4 3 3 2" xfId="14865"/>
    <cellStyle name="Porcentagem 3 6 2 2 4 3 4" xfId="9745"/>
    <cellStyle name="Porcentagem 3 6 2 2 4 4" xfId="3375"/>
    <cellStyle name="Porcentagem 3 6 2 2 4 4 2" xfId="11059"/>
    <cellStyle name="Porcentagem 3 6 2 2 4 5" xfId="5901"/>
    <cellStyle name="Porcentagem 3 6 2 2 4 5 2" xfId="13585"/>
    <cellStyle name="Porcentagem 3 6 2 2 4 6" xfId="8465"/>
    <cellStyle name="Porcentagem 3 6 2 2 5" xfId="556"/>
    <cellStyle name="Porcentagem 3 6 2 2 5 2" xfId="1284"/>
    <cellStyle name="Porcentagem 3 6 2 2 5 2 2" xfId="2831"/>
    <cellStyle name="Porcentagem 3 6 2 2 5 2 2 2" xfId="5426"/>
    <cellStyle name="Porcentagem 3 6 2 2 5 2 2 2 2" xfId="13110"/>
    <cellStyle name="Porcentagem 3 6 2 2 5 2 2 3" xfId="7951"/>
    <cellStyle name="Porcentagem 3 6 2 2 5 2 2 3 2" xfId="15635"/>
    <cellStyle name="Porcentagem 3 6 2 2 5 2 2 4" xfId="10515"/>
    <cellStyle name="Porcentagem 3 6 2 2 5 2 3" xfId="4145"/>
    <cellStyle name="Porcentagem 3 6 2 2 5 2 3 2" xfId="11829"/>
    <cellStyle name="Porcentagem 3 6 2 2 5 2 4" xfId="6671"/>
    <cellStyle name="Porcentagem 3 6 2 2 5 2 4 2" xfId="14355"/>
    <cellStyle name="Porcentagem 3 6 2 2 5 2 5" xfId="9235"/>
    <cellStyle name="Porcentagem 3 6 2 2 5 3" xfId="2191"/>
    <cellStyle name="Porcentagem 3 6 2 2 5 3 2" xfId="4786"/>
    <cellStyle name="Porcentagem 3 6 2 2 5 3 2 2" xfId="12470"/>
    <cellStyle name="Porcentagem 3 6 2 2 5 3 3" xfId="7311"/>
    <cellStyle name="Porcentagem 3 6 2 2 5 3 3 2" xfId="14995"/>
    <cellStyle name="Porcentagem 3 6 2 2 5 3 4" xfId="9875"/>
    <cellStyle name="Porcentagem 3 6 2 2 5 4" xfId="3505"/>
    <cellStyle name="Porcentagem 3 6 2 2 5 4 2" xfId="11189"/>
    <cellStyle name="Porcentagem 3 6 2 2 5 5" xfId="6031"/>
    <cellStyle name="Porcentagem 3 6 2 2 5 5 2" xfId="13715"/>
    <cellStyle name="Porcentagem 3 6 2 2 5 6" xfId="8595"/>
    <cellStyle name="Porcentagem 3 6 2 2 6" xfId="624"/>
    <cellStyle name="Porcentagem 3 6 2 2 6 2" xfId="1352"/>
    <cellStyle name="Porcentagem 3 6 2 2 6 2 2" xfId="2899"/>
    <cellStyle name="Porcentagem 3 6 2 2 6 2 2 2" xfId="5494"/>
    <cellStyle name="Porcentagem 3 6 2 2 6 2 2 2 2" xfId="13178"/>
    <cellStyle name="Porcentagem 3 6 2 2 6 2 2 3" xfId="8019"/>
    <cellStyle name="Porcentagem 3 6 2 2 6 2 2 3 2" xfId="15703"/>
    <cellStyle name="Porcentagem 3 6 2 2 6 2 2 4" xfId="10583"/>
    <cellStyle name="Porcentagem 3 6 2 2 6 2 3" xfId="4213"/>
    <cellStyle name="Porcentagem 3 6 2 2 6 2 3 2" xfId="11897"/>
    <cellStyle name="Porcentagem 3 6 2 2 6 2 4" xfId="6739"/>
    <cellStyle name="Porcentagem 3 6 2 2 6 2 4 2" xfId="14423"/>
    <cellStyle name="Porcentagem 3 6 2 2 6 2 5" xfId="9303"/>
    <cellStyle name="Porcentagem 3 6 2 2 6 3" xfId="2259"/>
    <cellStyle name="Porcentagem 3 6 2 2 6 3 2" xfId="4854"/>
    <cellStyle name="Porcentagem 3 6 2 2 6 3 2 2" xfId="12538"/>
    <cellStyle name="Porcentagem 3 6 2 2 6 3 3" xfId="7379"/>
    <cellStyle name="Porcentagem 3 6 2 2 6 3 3 2" xfId="15063"/>
    <cellStyle name="Porcentagem 3 6 2 2 6 3 4" xfId="9943"/>
    <cellStyle name="Porcentagem 3 6 2 2 6 4" xfId="3573"/>
    <cellStyle name="Porcentagem 3 6 2 2 6 4 2" xfId="11257"/>
    <cellStyle name="Porcentagem 3 6 2 2 6 5" xfId="6099"/>
    <cellStyle name="Porcentagem 3 6 2 2 6 5 2" xfId="13783"/>
    <cellStyle name="Porcentagem 3 6 2 2 6 6" xfId="8663"/>
    <cellStyle name="Porcentagem 3 6 2 2 7" xfId="700"/>
    <cellStyle name="Porcentagem 3 6 2 2 7 2" xfId="1428"/>
    <cellStyle name="Porcentagem 3 6 2 2 7 2 2" xfId="2975"/>
    <cellStyle name="Porcentagem 3 6 2 2 7 2 2 2" xfId="5570"/>
    <cellStyle name="Porcentagem 3 6 2 2 7 2 2 2 2" xfId="13254"/>
    <cellStyle name="Porcentagem 3 6 2 2 7 2 2 3" xfId="8095"/>
    <cellStyle name="Porcentagem 3 6 2 2 7 2 2 3 2" xfId="15779"/>
    <cellStyle name="Porcentagem 3 6 2 2 7 2 2 4" xfId="10659"/>
    <cellStyle name="Porcentagem 3 6 2 2 7 2 3" xfId="4289"/>
    <cellStyle name="Porcentagem 3 6 2 2 7 2 3 2" xfId="11973"/>
    <cellStyle name="Porcentagem 3 6 2 2 7 2 4" xfId="6815"/>
    <cellStyle name="Porcentagem 3 6 2 2 7 2 4 2" xfId="14499"/>
    <cellStyle name="Porcentagem 3 6 2 2 7 2 5" xfId="9379"/>
    <cellStyle name="Porcentagem 3 6 2 2 7 3" xfId="2335"/>
    <cellStyle name="Porcentagem 3 6 2 2 7 3 2" xfId="4930"/>
    <cellStyle name="Porcentagem 3 6 2 2 7 3 2 2" xfId="12614"/>
    <cellStyle name="Porcentagem 3 6 2 2 7 3 3" xfId="7455"/>
    <cellStyle name="Porcentagem 3 6 2 2 7 3 3 2" xfId="15139"/>
    <cellStyle name="Porcentagem 3 6 2 2 7 3 4" xfId="10019"/>
    <cellStyle name="Porcentagem 3 6 2 2 7 4" xfId="3649"/>
    <cellStyle name="Porcentagem 3 6 2 2 7 4 2" xfId="11333"/>
    <cellStyle name="Porcentagem 3 6 2 2 7 5" xfId="6175"/>
    <cellStyle name="Porcentagem 3 6 2 2 7 5 2" xfId="13859"/>
    <cellStyle name="Porcentagem 3 6 2 2 7 6" xfId="8739"/>
    <cellStyle name="Porcentagem 3 6 2 2 8" xfId="746"/>
    <cellStyle name="Porcentagem 3 6 2 2 8 2" xfId="1474"/>
    <cellStyle name="Porcentagem 3 6 2 2 8 2 2" xfId="3021"/>
    <cellStyle name="Porcentagem 3 6 2 2 8 2 2 2" xfId="5616"/>
    <cellStyle name="Porcentagem 3 6 2 2 8 2 2 2 2" xfId="13300"/>
    <cellStyle name="Porcentagem 3 6 2 2 8 2 2 3" xfId="8141"/>
    <cellStyle name="Porcentagem 3 6 2 2 8 2 2 3 2" xfId="15825"/>
    <cellStyle name="Porcentagem 3 6 2 2 8 2 2 4" xfId="10705"/>
    <cellStyle name="Porcentagem 3 6 2 2 8 2 3" xfId="4335"/>
    <cellStyle name="Porcentagem 3 6 2 2 8 2 3 2" xfId="12019"/>
    <cellStyle name="Porcentagem 3 6 2 2 8 2 4" xfId="6861"/>
    <cellStyle name="Porcentagem 3 6 2 2 8 2 4 2" xfId="14545"/>
    <cellStyle name="Porcentagem 3 6 2 2 8 2 5" xfId="9425"/>
    <cellStyle name="Porcentagem 3 6 2 2 8 3" xfId="2381"/>
    <cellStyle name="Porcentagem 3 6 2 2 8 3 2" xfId="4976"/>
    <cellStyle name="Porcentagem 3 6 2 2 8 3 2 2" xfId="12660"/>
    <cellStyle name="Porcentagem 3 6 2 2 8 3 3" xfId="7501"/>
    <cellStyle name="Porcentagem 3 6 2 2 8 3 3 2" xfId="15185"/>
    <cellStyle name="Porcentagem 3 6 2 2 8 3 4" xfId="10065"/>
    <cellStyle name="Porcentagem 3 6 2 2 8 4" xfId="3695"/>
    <cellStyle name="Porcentagem 3 6 2 2 8 4 2" xfId="11379"/>
    <cellStyle name="Porcentagem 3 6 2 2 8 5" xfId="6221"/>
    <cellStyle name="Porcentagem 3 6 2 2 8 5 2" xfId="13905"/>
    <cellStyle name="Porcentagem 3 6 2 2 8 6" xfId="8785"/>
    <cellStyle name="Porcentagem 3 6 2 2 9" xfId="912"/>
    <cellStyle name="Porcentagem 3 6 2 2 9 2" xfId="2461"/>
    <cellStyle name="Porcentagem 3 6 2 2 9 2 2" xfId="5056"/>
    <cellStyle name="Porcentagem 3 6 2 2 9 2 2 2" xfId="12740"/>
    <cellStyle name="Porcentagem 3 6 2 2 9 2 3" xfId="7581"/>
    <cellStyle name="Porcentagem 3 6 2 2 9 2 3 2" xfId="15265"/>
    <cellStyle name="Porcentagem 3 6 2 2 9 2 4" xfId="10145"/>
    <cellStyle name="Porcentagem 3 6 2 2 9 3" xfId="3775"/>
    <cellStyle name="Porcentagem 3 6 2 2 9 3 2" xfId="11459"/>
    <cellStyle name="Porcentagem 3 6 2 2 9 4" xfId="6301"/>
    <cellStyle name="Porcentagem 3 6 2 2 9 4 2" xfId="13985"/>
    <cellStyle name="Porcentagem 3 6 2 2 9 5" xfId="8865"/>
    <cellStyle name="Porcentagem 3 6 2 3" xfId="230"/>
    <cellStyle name="Porcentagem 3 6 2 3 2" xfId="958"/>
    <cellStyle name="Porcentagem 3 6 2 3 2 2" xfId="2506"/>
    <cellStyle name="Porcentagem 3 6 2 3 2 2 2" xfId="5101"/>
    <cellStyle name="Porcentagem 3 6 2 3 2 2 2 2" xfId="12785"/>
    <cellStyle name="Porcentagem 3 6 2 3 2 2 3" xfId="7626"/>
    <cellStyle name="Porcentagem 3 6 2 3 2 2 3 2" xfId="15310"/>
    <cellStyle name="Porcentagem 3 6 2 3 2 2 4" xfId="10190"/>
    <cellStyle name="Porcentagem 3 6 2 3 2 3" xfId="3820"/>
    <cellStyle name="Porcentagem 3 6 2 3 2 3 2" xfId="11504"/>
    <cellStyle name="Porcentagem 3 6 2 3 2 4" xfId="6346"/>
    <cellStyle name="Porcentagem 3 6 2 3 2 4 2" xfId="14030"/>
    <cellStyle name="Porcentagem 3 6 2 3 2 5" xfId="8910"/>
    <cellStyle name="Porcentagem 3 6 2 3 3" xfId="1866"/>
    <cellStyle name="Porcentagem 3 6 2 3 3 2" xfId="4461"/>
    <cellStyle name="Porcentagem 3 6 2 3 3 2 2" xfId="12145"/>
    <cellStyle name="Porcentagem 3 6 2 3 3 3" xfId="6986"/>
    <cellStyle name="Porcentagem 3 6 2 3 3 3 2" xfId="14670"/>
    <cellStyle name="Porcentagem 3 6 2 3 3 4" xfId="9550"/>
    <cellStyle name="Porcentagem 3 6 2 3 4" xfId="3180"/>
    <cellStyle name="Porcentagem 3 6 2 3 4 2" xfId="10864"/>
    <cellStyle name="Porcentagem 3 6 2 3 5" xfId="5706"/>
    <cellStyle name="Porcentagem 3 6 2 3 5 2" xfId="13390"/>
    <cellStyle name="Porcentagem 3 6 2 3 6" xfId="8270"/>
    <cellStyle name="Porcentagem 3 6 2 4" xfId="305"/>
    <cellStyle name="Porcentagem 3 6 2 4 2" xfId="1033"/>
    <cellStyle name="Porcentagem 3 6 2 4 2 2" xfId="2581"/>
    <cellStyle name="Porcentagem 3 6 2 4 2 2 2" xfId="5176"/>
    <cellStyle name="Porcentagem 3 6 2 4 2 2 2 2" xfId="12860"/>
    <cellStyle name="Porcentagem 3 6 2 4 2 2 3" xfId="7701"/>
    <cellStyle name="Porcentagem 3 6 2 4 2 2 3 2" xfId="15385"/>
    <cellStyle name="Porcentagem 3 6 2 4 2 2 4" xfId="10265"/>
    <cellStyle name="Porcentagem 3 6 2 4 2 3" xfId="3895"/>
    <cellStyle name="Porcentagem 3 6 2 4 2 3 2" xfId="11579"/>
    <cellStyle name="Porcentagem 3 6 2 4 2 4" xfId="6421"/>
    <cellStyle name="Porcentagem 3 6 2 4 2 4 2" xfId="14105"/>
    <cellStyle name="Porcentagem 3 6 2 4 2 5" xfId="8985"/>
    <cellStyle name="Porcentagem 3 6 2 4 3" xfId="1941"/>
    <cellStyle name="Porcentagem 3 6 2 4 3 2" xfId="4536"/>
    <cellStyle name="Porcentagem 3 6 2 4 3 2 2" xfId="12220"/>
    <cellStyle name="Porcentagem 3 6 2 4 3 3" xfId="7061"/>
    <cellStyle name="Porcentagem 3 6 2 4 3 3 2" xfId="14745"/>
    <cellStyle name="Porcentagem 3 6 2 4 3 4" xfId="9625"/>
    <cellStyle name="Porcentagem 3 6 2 4 4" xfId="3255"/>
    <cellStyle name="Porcentagem 3 6 2 4 4 2" xfId="10939"/>
    <cellStyle name="Porcentagem 3 6 2 4 5" xfId="5781"/>
    <cellStyle name="Porcentagem 3 6 2 4 5 2" xfId="13465"/>
    <cellStyle name="Porcentagem 3 6 2 4 6" xfId="8345"/>
    <cellStyle name="Porcentagem 3 6 2 5" xfId="386"/>
    <cellStyle name="Porcentagem 3 6 2 5 2" xfId="1114"/>
    <cellStyle name="Porcentagem 3 6 2 5 2 2" xfId="2661"/>
    <cellStyle name="Porcentagem 3 6 2 5 2 2 2" xfId="5256"/>
    <cellStyle name="Porcentagem 3 6 2 5 2 2 2 2" xfId="12940"/>
    <cellStyle name="Porcentagem 3 6 2 5 2 2 3" xfId="7781"/>
    <cellStyle name="Porcentagem 3 6 2 5 2 2 3 2" xfId="15465"/>
    <cellStyle name="Porcentagem 3 6 2 5 2 2 4" xfId="10345"/>
    <cellStyle name="Porcentagem 3 6 2 5 2 3" xfId="3975"/>
    <cellStyle name="Porcentagem 3 6 2 5 2 3 2" xfId="11659"/>
    <cellStyle name="Porcentagem 3 6 2 5 2 4" xfId="6501"/>
    <cellStyle name="Porcentagem 3 6 2 5 2 4 2" xfId="14185"/>
    <cellStyle name="Porcentagem 3 6 2 5 2 5" xfId="9065"/>
    <cellStyle name="Porcentagem 3 6 2 5 3" xfId="2021"/>
    <cellStyle name="Porcentagem 3 6 2 5 3 2" xfId="4616"/>
    <cellStyle name="Porcentagem 3 6 2 5 3 2 2" xfId="12300"/>
    <cellStyle name="Porcentagem 3 6 2 5 3 3" xfId="7141"/>
    <cellStyle name="Porcentagem 3 6 2 5 3 3 2" xfId="14825"/>
    <cellStyle name="Porcentagem 3 6 2 5 3 4" xfId="9705"/>
    <cellStyle name="Porcentagem 3 6 2 5 4" xfId="3335"/>
    <cellStyle name="Porcentagem 3 6 2 5 4 2" xfId="11019"/>
    <cellStyle name="Porcentagem 3 6 2 5 5" xfId="5861"/>
    <cellStyle name="Porcentagem 3 6 2 5 5 2" xfId="13545"/>
    <cellStyle name="Porcentagem 3 6 2 5 6" xfId="8425"/>
    <cellStyle name="Porcentagem 3 6 2 6" xfId="495"/>
    <cellStyle name="Porcentagem 3 6 2 6 2" xfId="1223"/>
    <cellStyle name="Porcentagem 3 6 2 6 2 2" xfId="2770"/>
    <cellStyle name="Porcentagem 3 6 2 6 2 2 2" xfId="5365"/>
    <cellStyle name="Porcentagem 3 6 2 6 2 2 2 2" xfId="13049"/>
    <cellStyle name="Porcentagem 3 6 2 6 2 2 3" xfId="7890"/>
    <cellStyle name="Porcentagem 3 6 2 6 2 2 3 2" xfId="15574"/>
    <cellStyle name="Porcentagem 3 6 2 6 2 2 4" xfId="10454"/>
    <cellStyle name="Porcentagem 3 6 2 6 2 3" xfId="4084"/>
    <cellStyle name="Porcentagem 3 6 2 6 2 3 2" xfId="11768"/>
    <cellStyle name="Porcentagem 3 6 2 6 2 4" xfId="6610"/>
    <cellStyle name="Porcentagem 3 6 2 6 2 4 2" xfId="14294"/>
    <cellStyle name="Porcentagem 3 6 2 6 2 5" xfId="9174"/>
    <cellStyle name="Porcentagem 3 6 2 6 3" xfId="2130"/>
    <cellStyle name="Porcentagem 3 6 2 6 3 2" xfId="4725"/>
    <cellStyle name="Porcentagem 3 6 2 6 3 2 2" xfId="12409"/>
    <cellStyle name="Porcentagem 3 6 2 6 3 3" xfId="7250"/>
    <cellStyle name="Porcentagem 3 6 2 6 3 3 2" xfId="14934"/>
    <cellStyle name="Porcentagem 3 6 2 6 3 4" xfId="9814"/>
    <cellStyle name="Porcentagem 3 6 2 6 4" xfId="3444"/>
    <cellStyle name="Porcentagem 3 6 2 6 4 2" xfId="11128"/>
    <cellStyle name="Porcentagem 3 6 2 6 5" xfId="5970"/>
    <cellStyle name="Porcentagem 3 6 2 6 5 2" xfId="13654"/>
    <cellStyle name="Porcentagem 3 6 2 6 6" xfId="8534"/>
    <cellStyle name="Porcentagem 3 6 2 7" xfId="572"/>
    <cellStyle name="Porcentagem 3 6 2 7 2" xfId="1300"/>
    <cellStyle name="Porcentagem 3 6 2 7 2 2" xfId="2847"/>
    <cellStyle name="Porcentagem 3 6 2 7 2 2 2" xfId="5442"/>
    <cellStyle name="Porcentagem 3 6 2 7 2 2 2 2" xfId="13126"/>
    <cellStyle name="Porcentagem 3 6 2 7 2 2 3" xfId="7967"/>
    <cellStyle name="Porcentagem 3 6 2 7 2 2 3 2" xfId="15651"/>
    <cellStyle name="Porcentagem 3 6 2 7 2 2 4" xfId="10531"/>
    <cellStyle name="Porcentagem 3 6 2 7 2 3" xfId="4161"/>
    <cellStyle name="Porcentagem 3 6 2 7 2 3 2" xfId="11845"/>
    <cellStyle name="Porcentagem 3 6 2 7 2 4" xfId="6687"/>
    <cellStyle name="Porcentagem 3 6 2 7 2 4 2" xfId="14371"/>
    <cellStyle name="Porcentagem 3 6 2 7 2 5" xfId="9251"/>
    <cellStyle name="Porcentagem 3 6 2 7 3" xfId="2207"/>
    <cellStyle name="Porcentagem 3 6 2 7 3 2" xfId="4802"/>
    <cellStyle name="Porcentagem 3 6 2 7 3 2 2" xfId="12486"/>
    <cellStyle name="Porcentagem 3 6 2 7 3 3" xfId="7327"/>
    <cellStyle name="Porcentagem 3 6 2 7 3 3 2" xfId="15011"/>
    <cellStyle name="Porcentagem 3 6 2 7 3 4" xfId="9891"/>
    <cellStyle name="Porcentagem 3 6 2 7 4" xfId="3521"/>
    <cellStyle name="Porcentagem 3 6 2 7 4 2" xfId="11205"/>
    <cellStyle name="Porcentagem 3 6 2 7 5" xfId="6047"/>
    <cellStyle name="Porcentagem 3 6 2 7 5 2" xfId="13731"/>
    <cellStyle name="Porcentagem 3 6 2 7 6" xfId="8611"/>
    <cellStyle name="Porcentagem 3 6 2 8" xfId="647"/>
    <cellStyle name="Porcentagem 3 6 2 8 2" xfId="1375"/>
    <cellStyle name="Porcentagem 3 6 2 8 2 2" xfId="2922"/>
    <cellStyle name="Porcentagem 3 6 2 8 2 2 2" xfId="5517"/>
    <cellStyle name="Porcentagem 3 6 2 8 2 2 2 2" xfId="13201"/>
    <cellStyle name="Porcentagem 3 6 2 8 2 2 3" xfId="8042"/>
    <cellStyle name="Porcentagem 3 6 2 8 2 2 3 2" xfId="15726"/>
    <cellStyle name="Porcentagem 3 6 2 8 2 2 4" xfId="10606"/>
    <cellStyle name="Porcentagem 3 6 2 8 2 3" xfId="4236"/>
    <cellStyle name="Porcentagem 3 6 2 8 2 3 2" xfId="11920"/>
    <cellStyle name="Porcentagem 3 6 2 8 2 4" xfId="6762"/>
    <cellStyle name="Porcentagem 3 6 2 8 2 4 2" xfId="14446"/>
    <cellStyle name="Porcentagem 3 6 2 8 2 5" xfId="9326"/>
    <cellStyle name="Porcentagem 3 6 2 8 3" xfId="2282"/>
    <cellStyle name="Porcentagem 3 6 2 8 3 2" xfId="4877"/>
    <cellStyle name="Porcentagem 3 6 2 8 3 2 2" xfId="12561"/>
    <cellStyle name="Porcentagem 3 6 2 8 3 3" xfId="7402"/>
    <cellStyle name="Porcentagem 3 6 2 8 3 3 2" xfId="15086"/>
    <cellStyle name="Porcentagem 3 6 2 8 3 4" xfId="9966"/>
    <cellStyle name="Porcentagem 3 6 2 8 4" xfId="3596"/>
    <cellStyle name="Porcentagem 3 6 2 8 4 2" xfId="11280"/>
    <cellStyle name="Porcentagem 3 6 2 8 5" xfId="6122"/>
    <cellStyle name="Porcentagem 3 6 2 8 5 2" xfId="13806"/>
    <cellStyle name="Porcentagem 3 6 2 8 6" xfId="8686"/>
    <cellStyle name="Porcentagem 3 6 2 9" xfId="589"/>
    <cellStyle name="Porcentagem 3 6 2 9 2" xfId="1317"/>
    <cellStyle name="Porcentagem 3 6 2 9 2 2" xfId="2864"/>
    <cellStyle name="Porcentagem 3 6 2 9 2 2 2" xfId="5459"/>
    <cellStyle name="Porcentagem 3 6 2 9 2 2 2 2" xfId="13143"/>
    <cellStyle name="Porcentagem 3 6 2 9 2 2 3" xfId="7984"/>
    <cellStyle name="Porcentagem 3 6 2 9 2 2 3 2" xfId="15668"/>
    <cellStyle name="Porcentagem 3 6 2 9 2 2 4" xfId="10548"/>
    <cellStyle name="Porcentagem 3 6 2 9 2 3" xfId="4178"/>
    <cellStyle name="Porcentagem 3 6 2 9 2 3 2" xfId="11862"/>
    <cellStyle name="Porcentagem 3 6 2 9 2 4" xfId="6704"/>
    <cellStyle name="Porcentagem 3 6 2 9 2 4 2" xfId="14388"/>
    <cellStyle name="Porcentagem 3 6 2 9 2 5" xfId="9268"/>
    <cellStyle name="Porcentagem 3 6 2 9 3" xfId="2224"/>
    <cellStyle name="Porcentagem 3 6 2 9 3 2" xfId="4819"/>
    <cellStyle name="Porcentagem 3 6 2 9 3 2 2" xfId="12503"/>
    <cellStyle name="Porcentagem 3 6 2 9 3 3" xfId="7344"/>
    <cellStyle name="Porcentagem 3 6 2 9 3 3 2" xfId="15028"/>
    <cellStyle name="Porcentagem 3 6 2 9 3 4" xfId="9908"/>
    <cellStyle name="Porcentagem 3 6 2 9 4" xfId="3538"/>
    <cellStyle name="Porcentagem 3 6 2 9 4 2" xfId="11222"/>
    <cellStyle name="Porcentagem 3 6 2 9 5" xfId="6064"/>
    <cellStyle name="Porcentagem 3 6 2 9 5 2" xfId="13748"/>
    <cellStyle name="Porcentagem 3 6 2 9 6" xfId="8628"/>
    <cellStyle name="Porcentagem 3 6 3" xfId="154"/>
    <cellStyle name="Porcentagem 3 6 3 10" xfId="1791"/>
    <cellStyle name="Porcentagem 3 6 3 10 2" xfId="4386"/>
    <cellStyle name="Porcentagem 3 6 3 10 2 2" xfId="12070"/>
    <cellStyle name="Porcentagem 3 6 3 10 3" xfId="6911"/>
    <cellStyle name="Porcentagem 3 6 3 10 3 2" xfId="14595"/>
    <cellStyle name="Porcentagem 3 6 3 10 4" xfId="9475"/>
    <cellStyle name="Porcentagem 3 6 3 11" xfId="3105"/>
    <cellStyle name="Porcentagem 3 6 3 11 2" xfId="10789"/>
    <cellStyle name="Porcentagem 3 6 3 12" xfId="5631"/>
    <cellStyle name="Porcentagem 3 6 3 12 2" xfId="13315"/>
    <cellStyle name="Porcentagem 3 6 3 13" xfId="8195"/>
    <cellStyle name="Porcentagem 3 6 3 2" xfId="243"/>
    <cellStyle name="Porcentagem 3 6 3 2 2" xfId="971"/>
    <cellStyle name="Porcentagem 3 6 3 2 2 2" xfId="2519"/>
    <cellStyle name="Porcentagem 3 6 3 2 2 2 2" xfId="5114"/>
    <cellStyle name="Porcentagem 3 6 3 2 2 2 2 2" xfId="12798"/>
    <cellStyle name="Porcentagem 3 6 3 2 2 2 3" xfId="7639"/>
    <cellStyle name="Porcentagem 3 6 3 2 2 2 3 2" xfId="15323"/>
    <cellStyle name="Porcentagem 3 6 3 2 2 2 4" xfId="10203"/>
    <cellStyle name="Porcentagem 3 6 3 2 2 3" xfId="3833"/>
    <cellStyle name="Porcentagem 3 6 3 2 2 3 2" xfId="11517"/>
    <cellStyle name="Porcentagem 3 6 3 2 2 4" xfId="6359"/>
    <cellStyle name="Porcentagem 3 6 3 2 2 4 2" xfId="14043"/>
    <cellStyle name="Porcentagem 3 6 3 2 2 5" xfId="8923"/>
    <cellStyle name="Porcentagem 3 6 3 2 3" xfId="1879"/>
    <cellStyle name="Porcentagem 3 6 3 2 3 2" xfId="4474"/>
    <cellStyle name="Porcentagem 3 6 3 2 3 2 2" xfId="12158"/>
    <cellStyle name="Porcentagem 3 6 3 2 3 3" xfId="6999"/>
    <cellStyle name="Porcentagem 3 6 3 2 3 3 2" xfId="14683"/>
    <cellStyle name="Porcentagem 3 6 3 2 3 4" xfId="9563"/>
    <cellStyle name="Porcentagem 3 6 3 2 4" xfId="3193"/>
    <cellStyle name="Porcentagem 3 6 3 2 4 2" xfId="10877"/>
    <cellStyle name="Porcentagem 3 6 3 2 5" xfId="5719"/>
    <cellStyle name="Porcentagem 3 6 3 2 5 2" xfId="13403"/>
    <cellStyle name="Porcentagem 3 6 3 2 6" xfId="8283"/>
    <cellStyle name="Porcentagem 3 6 3 3" xfId="315"/>
    <cellStyle name="Porcentagem 3 6 3 3 2" xfId="1043"/>
    <cellStyle name="Porcentagem 3 6 3 3 2 2" xfId="2591"/>
    <cellStyle name="Porcentagem 3 6 3 3 2 2 2" xfId="5186"/>
    <cellStyle name="Porcentagem 3 6 3 3 2 2 2 2" xfId="12870"/>
    <cellStyle name="Porcentagem 3 6 3 3 2 2 3" xfId="7711"/>
    <cellStyle name="Porcentagem 3 6 3 3 2 2 3 2" xfId="15395"/>
    <cellStyle name="Porcentagem 3 6 3 3 2 2 4" xfId="10275"/>
    <cellStyle name="Porcentagem 3 6 3 3 2 3" xfId="3905"/>
    <cellStyle name="Porcentagem 3 6 3 3 2 3 2" xfId="11589"/>
    <cellStyle name="Porcentagem 3 6 3 3 2 4" xfId="6431"/>
    <cellStyle name="Porcentagem 3 6 3 3 2 4 2" xfId="14115"/>
    <cellStyle name="Porcentagem 3 6 3 3 2 5" xfId="8995"/>
    <cellStyle name="Porcentagem 3 6 3 3 3" xfId="1951"/>
    <cellStyle name="Porcentagem 3 6 3 3 3 2" xfId="4546"/>
    <cellStyle name="Porcentagem 3 6 3 3 3 2 2" xfId="12230"/>
    <cellStyle name="Porcentagem 3 6 3 3 3 3" xfId="7071"/>
    <cellStyle name="Porcentagem 3 6 3 3 3 3 2" xfId="14755"/>
    <cellStyle name="Porcentagem 3 6 3 3 3 4" xfId="9635"/>
    <cellStyle name="Porcentagem 3 6 3 3 4" xfId="3265"/>
    <cellStyle name="Porcentagem 3 6 3 3 4 2" xfId="10949"/>
    <cellStyle name="Porcentagem 3 6 3 3 5" xfId="5791"/>
    <cellStyle name="Porcentagem 3 6 3 3 5 2" xfId="13475"/>
    <cellStyle name="Porcentagem 3 6 3 3 6" xfId="8355"/>
    <cellStyle name="Porcentagem 3 6 3 4" xfId="396"/>
    <cellStyle name="Porcentagem 3 6 3 4 2" xfId="1124"/>
    <cellStyle name="Porcentagem 3 6 3 4 2 2" xfId="2671"/>
    <cellStyle name="Porcentagem 3 6 3 4 2 2 2" xfId="5266"/>
    <cellStyle name="Porcentagem 3 6 3 4 2 2 2 2" xfId="12950"/>
    <cellStyle name="Porcentagem 3 6 3 4 2 2 3" xfId="7791"/>
    <cellStyle name="Porcentagem 3 6 3 4 2 2 3 2" xfId="15475"/>
    <cellStyle name="Porcentagem 3 6 3 4 2 2 4" xfId="10355"/>
    <cellStyle name="Porcentagem 3 6 3 4 2 3" xfId="3985"/>
    <cellStyle name="Porcentagem 3 6 3 4 2 3 2" xfId="11669"/>
    <cellStyle name="Porcentagem 3 6 3 4 2 4" xfId="6511"/>
    <cellStyle name="Porcentagem 3 6 3 4 2 4 2" xfId="14195"/>
    <cellStyle name="Porcentagem 3 6 3 4 2 5" xfId="9075"/>
    <cellStyle name="Porcentagem 3 6 3 4 3" xfId="2031"/>
    <cellStyle name="Porcentagem 3 6 3 4 3 2" xfId="4626"/>
    <cellStyle name="Porcentagem 3 6 3 4 3 2 2" xfId="12310"/>
    <cellStyle name="Porcentagem 3 6 3 4 3 3" xfId="7151"/>
    <cellStyle name="Porcentagem 3 6 3 4 3 3 2" xfId="14835"/>
    <cellStyle name="Porcentagem 3 6 3 4 3 4" xfId="9715"/>
    <cellStyle name="Porcentagem 3 6 3 4 4" xfId="3345"/>
    <cellStyle name="Porcentagem 3 6 3 4 4 2" xfId="11029"/>
    <cellStyle name="Porcentagem 3 6 3 4 5" xfId="5871"/>
    <cellStyle name="Porcentagem 3 6 3 4 5 2" xfId="13555"/>
    <cellStyle name="Porcentagem 3 6 3 4 6" xfId="8435"/>
    <cellStyle name="Porcentagem 3 6 3 5" xfId="526"/>
    <cellStyle name="Porcentagem 3 6 3 5 2" xfId="1254"/>
    <cellStyle name="Porcentagem 3 6 3 5 2 2" xfId="2801"/>
    <cellStyle name="Porcentagem 3 6 3 5 2 2 2" xfId="5396"/>
    <cellStyle name="Porcentagem 3 6 3 5 2 2 2 2" xfId="13080"/>
    <cellStyle name="Porcentagem 3 6 3 5 2 2 3" xfId="7921"/>
    <cellStyle name="Porcentagem 3 6 3 5 2 2 3 2" xfId="15605"/>
    <cellStyle name="Porcentagem 3 6 3 5 2 2 4" xfId="10485"/>
    <cellStyle name="Porcentagem 3 6 3 5 2 3" xfId="4115"/>
    <cellStyle name="Porcentagem 3 6 3 5 2 3 2" xfId="11799"/>
    <cellStyle name="Porcentagem 3 6 3 5 2 4" xfId="6641"/>
    <cellStyle name="Porcentagem 3 6 3 5 2 4 2" xfId="14325"/>
    <cellStyle name="Porcentagem 3 6 3 5 2 5" xfId="9205"/>
    <cellStyle name="Porcentagem 3 6 3 5 3" xfId="2161"/>
    <cellStyle name="Porcentagem 3 6 3 5 3 2" xfId="4756"/>
    <cellStyle name="Porcentagem 3 6 3 5 3 2 2" xfId="12440"/>
    <cellStyle name="Porcentagem 3 6 3 5 3 3" xfId="7281"/>
    <cellStyle name="Porcentagem 3 6 3 5 3 3 2" xfId="14965"/>
    <cellStyle name="Porcentagem 3 6 3 5 3 4" xfId="9845"/>
    <cellStyle name="Porcentagem 3 6 3 5 4" xfId="3475"/>
    <cellStyle name="Porcentagem 3 6 3 5 4 2" xfId="11159"/>
    <cellStyle name="Porcentagem 3 6 3 5 5" xfId="6001"/>
    <cellStyle name="Porcentagem 3 6 3 5 5 2" xfId="13685"/>
    <cellStyle name="Porcentagem 3 6 3 5 6" xfId="8565"/>
    <cellStyle name="Porcentagem 3 6 3 6" xfId="594"/>
    <cellStyle name="Porcentagem 3 6 3 6 2" xfId="1322"/>
    <cellStyle name="Porcentagem 3 6 3 6 2 2" xfId="2869"/>
    <cellStyle name="Porcentagem 3 6 3 6 2 2 2" xfId="5464"/>
    <cellStyle name="Porcentagem 3 6 3 6 2 2 2 2" xfId="13148"/>
    <cellStyle name="Porcentagem 3 6 3 6 2 2 3" xfId="7989"/>
    <cellStyle name="Porcentagem 3 6 3 6 2 2 3 2" xfId="15673"/>
    <cellStyle name="Porcentagem 3 6 3 6 2 2 4" xfId="10553"/>
    <cellStyle name="Porcentagem 3 6 3 6 2 3" xfId="4183"/>
    <cellStyle name="Porcentagem 3 6 3 6 2 3 2" xfId="11867"/>
    <cellStyle name="Porcentagem 3 6 3 6 2 4" xfId="6709"/>
    <cellStyle name="Porcentagem 3 6 3 6 2 4 2" xfId="14393"/>
    <cellStyle name="Porcentagem 3 6 3 6 2 5" xfId="9273"/>
    <cellStyle name="Porcentagem 3 6 3 6 3" xfId="2229"/>
    <cellStyle name="Porcentagem 3 6 3 6 3 2" xfId="4824"/>
    <cellStyle name="Porcentagem 3 6 3 6 3 2 2" xfId="12508"/>
    <cellStyle name="Porcentagem 3 6 3 6 3 3" xfId="7349"/>
    <cellStyle name="Porcentagem 3 6 3 6 3 3 2" xfId="15033"/>
    <cellStyle name="Porcentagem 3 6 3 6 3 4" xfId="9913"/>
    <cellStyle name="Porcentagem 3 6 3 6 4" xfId="3543"/>
    <cellStyle name="Porcentagem 3 6 3 6 4 2" xfId="11227"/>
    <cellStyle name="Porcentagem 3 6 3 6 5" xfId="6069"/>
    <cellStyle name="Porcentagem 3 6 3 6 5 2" xfId="13753"/>
    <cellStyle name="Porcentagem 3 6 3 6 6" xfId="8633"/>
    <cellStyle name="Porcentagem 3 6 3 7" xfId="670"/>
    <cellStyle name="Porcentagem 3 6 3 7 2" xfId="1398"/>
    <cellStyle name="Porcentagem 3 6 3 7 2 2" xfId="2945"/>
    <cellStyle name="Porcentagem 3 6 3 7 2 2 2" xfId="5540"/>
    <cellStyle name="Porcentagem 3 6 3 7 2 2 2 2" xfId="13224"/>
    <cellStyle name="Porcentagem 3 6 3 7 2 2 3" xfId="8065"/>
    <cellStyle name="Porcentagem 3 6 3 7 2 2 3 2" xfId="15749"/>
    <cellStyle name="Porcentagem 3 6 3 7 2 2 4" xfId="10629"/>
    <cellStyle name="Porcentagem 3 6 3 7 2 3" xfId="4259"/>
    <cellStyle name="Porcentagem 3 6 3 7 2 3 2" xfId="11943"/>
    <cellStyle name="Porcentagem 3 6 3 7 2 4" xfId="6785"/>
    <cellStyle name="Porcentagem 3 6 3 7 2 4 2" xfId="14469"/>
    <cellStyle name="Porcentagem 3 6 3 7 2 5" xfId="9349"/>
    <cellStyle name="Porcentagem 3 6 3 7 3" xfId="2305"/>
    <cellStyle name="Porcentagem 3 6 3 7 3 2" xfId="4900"/>
    <cellStyle name="Porcentagem 3 6 3 7 3 2 2" xfId="12584"/>
    <cellStyle name="Porcentagem 3 6 3 7 3 3" xfId="7425"/>
    <cellStyle name="Porcentagem 3 6 3 7 3 3 2" xfId="15109"/>
    <cellStyle name="Porcentagem 3 6 3 7 3 4" xfId="9989"/>
    <cellStyle name="Porcentagem 3 6 3 7 4" xfId="3619"/>
    <cellStyle name="Porcentagem 3 6 3 7 4 2" xfId="11303"/>
    <cellStyle name="Porcentagem 3 6 3 7 5" xfId="6145"/>
    <cellStyle name="Porcentagem 3 6 3 7 5 2" xfId="13829"/>
    <cellStyle name="Porcentagem 3 6 3 7 6" xfId="8709"/>
    <cellStyle name="Porcentagem 3 6 3 8" xfId="716"/>
    <cellStyle name="Porcentagem 3 6 3 8 2" xfId="1444"/>
    <cellStyle name="Porcentagem 3 6 3 8 2 2" xfId="2991"/>
    <cellStyle name="Porcentagem 3 6 3 8 2 2 2" xfId="5586"/>
    <cellStyle name="Porcentagem 3 6 3 8 2 2 2 2" xfId="13270"/>
    <cellStyle name="Porcentagem 3 6 3 8 2 2 3" xfId="8111"/>
    <cellStyle name="Porcentagem 3 6 3 8 2 2 3 2" xfId="15795"/>
    <cellStyle name="Porcentagem 3 6 3 8 2 2 4" xfId="10675"/>
    <cellStyle name="Porcentagem 3 6 3 8 2 3" xfId="4305"/>
    <cellStyle name="Porcentagem 3 6 3 8 2 3 2" xfId="11989"/>
    <cellStyle name="Porcentagem 3 6 3 8 2 4" xfId="6831"/>
    <cellStyle name="Porcentagem 3 6 3 8 2 4 2" xfId="14515"/>
    <cellStyle name="Porcentagem 3 6 3 8 2 5" xfId="9395"/>
    <cellStyle name="Porcentagem 3 6 3 8 3" xfId="2351"/>
    <cellStyle name="Porcentagem 3 6 3 8 3 2" xfId="4946"/>
    <cellStyle name="Porcentagem 3 6 3 8 3 2 2" xfId="12630"/>
    <cellStyle name="Porcentagem 3 6 3 8 3 3" xfId="7471"/>
    <cellStyle name="Porcentagem 3 6 3 8 3 3 2" xfId="15155"/>
    <cellStyle name="Porcentagem 3 6 3 8 3 4" xfId="10035"/>
    <cellStyle name="Porcentagem 3 6 3 8 4" xfId="3665"/>
    <cellStyle name="Porcentagem 3 6 3 8 4 2" xfId="11349"/>
    <cellStyle name="Porcentagem 3 6 3 8 5" xfId="6191"/>
    <cellStyle name="Porcentagem 3 6 3 8 5 2" xfId="13875"/>
    <cellStyle name="Porcentagem 3 6 3 8 6" xfId="8755"/>
    <cellStyle name="Porcentagem 3 6 3 9" xfId="882"/>
    <cellStyle name="Porcentagem 3 6 3 9 2" xfId="2431"/>
    <cellStyle name="Porcentagem 3 6 3 9 2 2" xfId="5026"/>
    <cellStyle name="Porcentagem 3 6 3 9 2 2 2" xfId="12710"/>
    <cellStyle name="Porcentagem 3 6 3 9 2 3" xfId="7551"/>
    <cellStyle name="Porcentagem 3 6 3 9 2 3 2" xfId="15235"/>
    <cellStyle name="Porcentagem 3 6 3 9 2 4" xfId="10115"/>
    <cellStyle name="Porcentagem 3 6 3 9 3" xfId="3745"/>
    <cellStyle name="Porcentagem 3 6 3 9 3 2" xfId="11429"/>
    <cellStyle name="Porcentagem 3 6 3 9 4" xfId="6271"/>
    <cellStyle name="Porcentagem 3 6 3 9 4 2" xfId="13955"/>
    <cellStyle name="Porcentagem 3 6 3 9 5" xfId="8835"/>
    <cellStyle name="Porcentagem 3 6 4" xfId="194"/>
    <cellStyle name="Porcentagem 3 6 4 2" xfId="922"/>
    <cellStyle name="Porcentagem 3 6 4 2 2" xfId="2471"/>
    <cellStyle name="Porcentagem 3 6 4 2 2 2" xfId="5066"/>
    <cellStyle name="Porcentagem 3 6 4 2 2 2 2" xfId="12750"/>
    <cellStyle name="Porcentagem 3 6 4 2 2 3" xfId="7591"/>
    <cellStyle name="Porcentagem 3 6 4 2 2 3 2" xfId="15275"/>
    <cellStyle name="Porcentagem 3 6 4 2 2 4" xfId="10155"/>
    <cellStyle name="Porcentagem 3 6 4 2 3" xfId="3785"/>
    <cellStyle name="Porcentagem 3 6 4 2 3 2" xfId="11469"/>
    <cellStyle name="Porcentagem 3 6 4 2 4" xfId="6311"/>
    <cellStyle name="Porcentagem 3 6 4 2 4 2" xfId="13995"/>
    <cellStyle name="Porcentagem 3 6 4 2 5" xfId="8875"/>
    <cellStyle name="Porcentagem 3 6 4 3" xfId="1831"/>
    <cellStyle name="Porcentagem 3 6 4 3 2" xfId="4426"/>
    <cellStyle name="Porcentagem 3 6 4 3 2 2" xfId="12110"/>
    <cellStyle name="Porcentagem 3 6 4 3 3" xfId="6951"/>
    <cellStyle name="Porcentagem 3 6 4 3 3 2" xfId="14635"/>
    <cellStyle name="Porcentagem 3 6 4 3 4" xfId="9515"/>
    <cellStyle name="Porcentagem 3 6 4 4" xfId="3145"/>
    <cellStyle name="Porcentagem 3 6 4 4 2" xfId="10829"/>
    <cellStyle name="Porcentagem 3 6 4 5" xfId="5671"/>
    <cellStyle name="Porcentagem 3 6 4 5 2" xfId="13355"/>
    <cellStyle name="Porcentagem 3 6 4 6" xfId="8235"/>
    <cellStyle name="Porcentagem 3 6 5" xfId="236"/>
    <cellStyle name="Porcentagem 3 6 5 2" xfId="964"/>
    <cellStyle name="Porcentagem 3 6 5 2 2" xfId="2512"/>
    <cellStyle name="Porcentagem 3 6 5 2 2 2" xfId="5107"/>
    <cellStyle name="Porcentagem 3 6 5 2 2 2 2" xfId="12791"/>
    <cellStyle name="Porcentagem 3 6 5 2 2 3" xfId="7632"/>
    <cellStyle name="Porcentagem 3 6 5 2 2 3 2" xfId="15316"/>
    <cellStyle name="Porcentagem 3 6 5 2 2 4" xfId="10196"/>
    <cellStyle name="Porcentagem 3 6 5 2 3" xfId="3826"/>
    <cellStyle name="Porcentagem 3 6 5 2 3 2" xfId="11510"/>
    <cellStyle name="Porcentagem 3 6 5 2 4" xfId="6352"/>
    <cellStyle name="Porcentagem 3 6 5 2 4 2" xfId="14036"/>
    <cellStyle name="Porcentagem 3 6 5 2 5" xfId="8916"/>
    <cellStyle name="Porcentagem 3 6 5 3" xfId="1872"/>
    <cellStyle name="Porcentagem 3 6 5 3 2" xfId="4467"/>
    <cellStyle name="Porcentagem 3 6 5 3 2 2" xfId="12151"/>
    <cellStyle name="Porcentagem 3 6 5 3 3" xfId="6992"/>
    <cellStyle name="Porcentagem 3 6 5 3 3 2" xfId="14676"/>
    <cellStyle name="Porcentagem 3 6 5 3 4" xfId="9556"/>
    <cellStyle name="Porcentagem 3 6 5 4" xfId="3186"/>
    <cellStyle name="Porcentagem 3 6 5 4 2" xfId="10870"/>
    <cellStyle name="Porcentagem 3 6 5 5" xfId="5712"/>
    <cellStyle name="Porcentagem 3 6 5 5 2" xfId="13396"/>
    <cellStyle name="Porcentagem 3 6 5 6" xfId="8276"/>
    <cellStyle name="Porcentagem 3 6 6" xfId="356"/>
    <cellStyle name="Porcentagem 3 6 6 2" xfId="1084"/>
    <cellStyle name="Porcentagem 3 6 6 2 2" xfId="2631"/>
    <cellStyle name="Porcentagem 3 6 6 2 2 2" xfId="5226"/>
    <cellStyle name="Porcentagem 3 6 6 2 2 2 2" xfId="12910"/>
    <cellStyle name="Porcentagem 3 6 6 2 2 3" xfId="7751"/>
    <cellStyle name="Porcentagem 3 6 6 2 2 3 2" xfId="15435"/>
    <cellStyle name="Porcentagem 3 6 6 2 2 4" xfId="10315"/>
    <cellStyle name="Porcentagem 3 6 6 2 3" xfId="3945"/>
    <cellStyle name="Porcentagem 3 6 6 2 3 2" xfId="11629"/>
    <cellStyle name="Porcentagem 3 6 6 2 4" xfId="6471"/>
    <cellStyle name="Porcentagem 3 6 6 2 4 2" xfId="14155"/>
    <cellStyle name="Porcentagem 3 6 6 2 5" xfId="9035"/>
    <cellStyle name="Porcentagem 3 6 6 3" xfId="1991"/>
    <cellStyle name="Porcentagem 3 6 6 3 2" xfId="4586"/>
    <cellStyle name="Porcentagem 3 6 6 3 2 2" xfId="12270"/>
    <cellStyle name="Porcentagem 3 6 6 3 3" xfId="7111"/>
    <cellStyle name="Porcentagem 3 6 6 3 3 2" xfId="14795"/>
    <cellStyle name="Porcentagem 3 6 6 3 4" xfId="9675"/>
    <cellStyle name="Porcentagem 3 6 6 4" xfId="3305"/>
    <cellStyle name="Porcentagem 3 6 6 4 2" xfId="10989"/>
    <cellStyle name="Porcentagem 3 6 6 5" xfId="5831"/>
    <cellStyle name="Porcentagem 3 6 6 5 2" xfId="13515"/>
    <cellStyle name="Porcentagem 3 6 6 6" xfId="8395"/>
    <cellStyle name="Porcentagem 3 6 7" xfId="441"/>
    <cellStyle name="Porcentagem 3 6 7 2" xfId="1169"/>
    <cellStyle name="Porcentagem 3 6 7 2 2" xfId="2716"/>
    <cellStyle name="Porcentagem 3 6 7 2 2 2" xfId="5311"/>
    <cellStyle name="Porcentagem 3 6 7 2 2 2 2" xfId="12995"/>
    <cellStyle name="Porcentagem 3 6 7 2 2 3" xfId="7836"/>
    <cellStyle name="Porcentagem 3 6 7 2 2 3 2" xfId="15520"/>
    <cellStyle name="Porcentagem 3 6 7 2 2 4" xfId="10400"/>
    <cellStyle name="Porcentagem 3 6 7 2 3" xfId="4030"/>
    <cellStyle name="Porcentagem 3 6 7 2 3 2" xfId="11714"/>
    <cellStyle name="Porcentagem 3 6 7 2 4" xfId="6556"/>
    <cellStyle name="Porcentagem 3 6 7 2 4 2" xfId="14240"/>
    <cellStyle name="Porcentagem 3 6 7 2 5" xfId="9120"/>
    <cellStyle name="Porcentagem 3 6 7 3" xfId="2076"/>
    <cellStyle name="Porcentagem 3 6 7 3 2" xfId="4671"/>
    <cellStyle name="Porcentagem 3 6 7 3 2 2" xfId="12355"/>
    <cellStyle name="Porcentagem 3 6 7 3 3" xfId="7196"/>
    <cellStyle name="Porcentagem 3 6 7 3 3 2" xfId="14880"/>
    <cellStyle name="Porcentagem 3 6 7 3 4" xfId="9760"/>
    <cellStyle name="Porcentagem 3 6 7 4" xfId="3390"/>
    <cellStyle name="Porcentagem 3 6 7 4 2" xfId="11074"/>
    <cellStyle name="Porcentagem 3 6 7 5" xfId="5916"/>
    <cellStyle name="Porcentagem 3 6 7 5 2" xfId="13600"/>
    <cellStyle name="Porcentagem 3 6 7 6" xfId="8480"/>
    <cellStyle name="Porcentagem 3 6 8" xfId="444"/>
    <cellStyle name="Porcentagem 3 6 8 2" xfId="1172"/>
    <cellStyle name="Porcentagem 3 6 8 2 2" xfId="2719"/>
    <cellStyle name="Porcentagem 3 6 8 2 2 2" xfId="5314"/>
    <cellStyle name="Porcentagem 3 6 8 2 2 2 2" xfId="12998"/>
    <cellStyle name="Porcentagem 3 6 8 2 2 3" xfId="7839"/>
    <cellStyle name="Porcentagem 3 6 8 2 2 3 2" xfId="15523"/>
    <cellStyle name="Porcentagem 3 6 8 2 2 4" xfId="10403"/>
    <cellStyle name="Porcentagem 3 6 8 2 3" xfId="4033"/>
    <cellStyle name="Porcentagem 3 6 8 2 3 2" xfId="11717"/>
    <cellStyle name="Porcentagem 3 6 8 2 4" xfId="6559"/>
    <cellStyle name="Porcentagem 3 6 8 2 4 2" xfId="14243"/>
    <cellStyle name="Porcentagem 3 6 8 2 5" xfId="9123"/>
    <cellStyle name="Porcentagem 3 6 8 3" xfId="2079"/>
    <cellStyle name="Porcentagem 3 6 8 3 2" xfId="4674"/>
    <cellStyle name="Porcentagem 3 6 8 3 2 2" xfId="12358"/>
    <cellStyle name="Porcentagem 3 6 8 3 3" xfId="7199"/>
    <cellStyle name="Porcentagem 3 6 8 3 3 2" xfId="14883"/>
    <cellStyle name="Porcentagem 3 6 8 3 4" xfId="9763"/>
    <cellStyle name="Porcentagem 3 6 8 4" xfId="3393"/>
    <cellStyle name="Porcentagem 3 6 8 4 2" xfId="11077"/>
    <cellStyle name="Porcentagem 3 6 8 5" xfId="5919"/>
    <cellStyle name="Porcentagem 3 6 8 5 2" xfId="13603"/>
    <cellStyle name="Porcentagem 3 6 8 6" xfId="8483"/>
    <cellStyle name="Porcentagem 3 6 9" xfId="590"/>
    <cellStyle name="Porcentagem 3 6 9 2" xfId="1318"/>
    <cellStyle name="Porcentagem 3 6 9 2 2" xfId="2865"/>
    <cellStyle name="Porcentagem 3 6 9 2 2 2" xfId="5460"/>
    <cellStyle name="Porcentagem 3 6 9 2 2 2 2" xfId="13144"/>
    <cellStyle name="Porcentagem 3 6 9 2 2 3" xfId="7985"/>
    <cellStyle name="Porcentagem 3 6 9 2 2 3 2" xfId="15669"/>
    <cellStyle name="Porcentagem 3 6 9 2 2 4" xfId="10549"/>
    <cellStyle name="Porcentagem 3 6 9 2 3" xfId="4179"/>
    <cellStyle name="Porcentagem 3 6 9 2 3 2" xfId="11863"/>
    <cellStyle name="Porcentagem 3 6 9 2 4" xfId="6705"/>
    <cellStyle name="Porcentagem 3 6 9 2 4 2" xfId="14389"/>
    <cellStyle name="Porcentagem 3 6 9 2 5" xfId="9269"/>
    <cellStyle name="Porcentagem 3 6 9 3" xfId="2225"/>
    <cellStyle name="Porcentagem 3 6 9 3 2" xfId="4820"/>
    <cellStyle name="Porcentagem 3 6 9 3 2 2" xfId="12504"/>
    <cellStyle name="Porcentagem 3 6 9 3 3" xfId="7345"/>
    <cellStyle name="Porcentagem 3 6 9 3 3 2" xfId="15029"/>
    <cellStyle name="Porcentagem 3 6 9 3 4" xfId="9909"/>
    <cellStyle name="Porcentagem 3 6 9 4" xfId="3539"/>
    <cellStyle name="Porcentagem 3 6 9 4 2" xfId="11223"/>
    <cellStyle name="Porcentagem 3 6 9 5" xfId="6065"/>
    <cellStyle name="Porcentagem 3 6 9 5 2" xfId="13749"/>
    <cellStyle name="Porcentagem 3 6 9 6" xfId="8629"/>
    <cellStyle name="Porcentagem 3 7" xfId="71"/>
    <cellStyle name="Porcentagem 3 7 10" xfId="814"/>
    <cellStyle name="Porcentagem 3 7 10 2" xfId="2401"/>
    <cellStyle name="Porcentagem 3 7 10 2 2" xfId="4996"/>
    <cellStyle name="Porcentagem 3 7 10 2 2 2" xfId="12680"/>
    <cellStyle name="Porcentagem 3 7 10 2 3" xfId="7521"/>
    <cellStyle name="Porcentagem 3 7 10 2 3 2" xfId="15205"/>
    <cellStyle name="Porcentagem 3 7 10 2 4" xfId="10085"/>
    <cellStyle name="Porcentagem 3 7 10 3" xfId="3715"/>
    <cellStyle name="Porcentagem 3 7 10 3 2" xfId="11399"/>
    <cellStyle name="Porcentagem 3 7 10 4" xfId="6241"/>
    <cellStyle name="Porcentagem 3 7 10 4 2" xfId="13925"/>
    <cellStyle name="Porcentagem 3 7 10 5" xfId="8805"/>
    <cellStyle name="Porcentagem 3 7 11" xfId="1761"/>
    <cellStyle name="Porcentagem 3 7 11 2" xfId="4356"/>
    <cellStyle name="Porcentagem 3 7 11 2 2" xfId="12040"/>
    <cellStyle name="Porcentagem 3 7 11 3" xfId="6881"/>
    <cellStyle name="Porcentagem 3 7 11 3 2" xfId="14565"/>
    <cellStyle name="Porcentagem 3 7 11 4" xfId="9445"/>
    <cellStyle name="Porcentagem 3 7 12" xfId="3065"/>
    <cellStyle name="Porcentagem 3 7 12 2" xfId="10749"/>
    <cellStyle name="Porcentagem 3 7 13" xfId="3030"/>
    <cellStyle name="Porcentagem 3 7 13 2" xfId="10714"/>
    <cellStyle name="Porcentagem 3 7 14" xfId="86"/>
    <cellStyle name="Porcentagem 3 7 15" xfId="8165"/>
    <cellStyle name="Porcentagem 3 7 2" xfId="164"/>
    <cellStyle name="Porcentagem 3 7 2 10" xfId="1801"/>
    <cellStyle name="Porcentagem 3 7 2 10 2" xfId="4396"/>
    <cellStyle name="Porcentagem 3 7 2 10 2 2" xfId="12080"/>
    <cellStyle name="Porcentagem 3 7 2 10 3" xfId="6921"/>
    <cellStyle name="Porcentagem 3 7 2 10 3 2" xfId="14605"/>
    <cellStyle name="Porcentagem 3 7 2 10 4" xfId="9485"/>
    <cellStyle name="Porcentagem 3 7 2 11" xfId="3115"/>
    <cellStyle name="Porcentagem 3 7 2 11 2" xfId="10799"/>
    <cellStyle name="Porcentagem 3 7 2 12" xfId="5641"/>
    <cellStyle name="Porcentagem 3 7 2 12 2" xfId="13325"/>
    <cellStyle name="Porcentagem 3 7 2 13" xfId="8205"/>
    <cellStyle name="Porcentagem 3 7 2 2" xfId="253"/>
    <cellStyle name="Porcentagem 3 7 2 2 2" xfId="981"/>
    <cellStyle name="Porcentagem 3 7 2 2 2 2" xfId="2529"/>
    <cellStyle name="Porcentagem 3 7 2 2 2 2 2" xfId="5124"/>
    <cellStyle name="Porcentagem 3 7 2 2 2 2 2 2" xfId="12808"/>
    <cellStyle name="Porcentagem 3 7 2 2 2 2 3" xfId="7649"/>
    <cellStyle name="Porcentagem 3 7 2 2 2 2 3 2" xfId="15333"/>
    <cellStyle name="Porcentagem 3 7 2 2 2 2 4" xfId="10213"/>
    <cellStyle name="Porcentagem 3 7 2 2 2 3" xfId="3843"/>
    <cellStyle name="Porcentagem 3 7 2 2 2 3 2" xfId="11527"/>
    <cellStyle name="Porcentagem 3 7 2 2 2 4" xfId="6369"/>
    <cellStyle name="Porcentagem 3 7 2 2 2 4 2" xfId="14053"/>
    <cellStyle name="Porcentagem 3 7 2 2 2 5" xfId="8933"/>
    <cellStyle name="Porcentagem 3 7 2 2 3" xfId="1889"/>
    <cellStyle name="Porcentagem 3 7 2 2 3 2" xfId="4484"/>
    <cellStyle name="Porcentagem 3 7 2 2 3 2 2" xfId="12168"/>
    <cellStyle name="Porcentagem 3 7 2 2 3 3" xfId="7009"/>
    <cellStyle name="Porcentagem 3 7 2 2 3 3 2" xfId="14693"/>
    <cellStyle name="Porcentagem 3 7 2 2 3 4" xfId="9573"/>
    <cellStyle name="Porcentagem 3 7 2 2 4" xfId="3203"/>
    <cellStyle name="Porcentagem 3 7 2 2 4 2" xfId="10887"/>
    <cellStyle name="Porcentagem 3 7 2 2 5" xfId="5729"/>
    <cellStyle name="Porcentagem 3 7 2 2 5 2" xfId="13413"/>
    <cellStyle name="Porcentagem 3 7 2 2 6" xfId="8293"/>
    <cellStyle name="Porcentagem 3 7 2 3" xfId="325"/>
    <cellStyle name="Porcentagem 3 7 2 3 2" xfId="1053"/>
    <cellStyle name="Porcentagem 3 7 2 3 2 2" xfId="2601"/>
    <cellStyle name="Porcentagem 3 7 2 3 2 2 2" xfId="5196"/>
    <cellStyle name="Porcentagem 3 7 2 3 2 2 2 2" xfId="12880"/>
    <cellStyle name="Porcentagem 3 7 2 3 2 2 3" xfId="7721"/>
    <cellStyle name="Porcentagem 3 7 2 3 2 2 3 2" xfId="15405"/>
    <cellStyle name="Porcentagem 3 7 2 3 2 2 4" xfId="10285"/>
    <cellStyle name="Porcentagem 3 7 2 3 2 3" xfId="3915"/>
    <cellStyle name="Porcentagem 3 7 2 3 2 3 2" xfId="11599"/>
    <cellStyle name="Porcentagem 3 7 2 3 2 4" xfId="6441"/>
    <cellStyle name="Porcentagem 3 7 2 3 2 4 2" xfId="14125"/>
    <cellStyle name="Porcentagem 3 7 2 3 2 5" xfId="9005"/>
    <cellStyle name="Porcentagem 3 7 2 3 3" xfId="1961"/>
    <cellStyle name="Porcentagem 3 7 2 3 3 2" xfId="4556"/>
    <cellStyle name="Porcentagem 3 7 2 3 3 2 2" xfId="12240"/>
    <cellStyle name="Porcentagem 3 7 2 3 3 3" xfId="7081"/>
    <cellStyle name="Porcentagem 3 7 2 3 3 3 2" xfId="14765"/>
    <cellStyle name="Porcentagem 3 7 2 3 3 4" xfId="9645"/>
    <cellStyle name="Porcentagem 3 7 2 3 4" xfId="3275"/>
    <cellStyle name="Porcentagem 3 7 2 3 4 2" xfId="10959"/>
    <cellStyle name="Porcentagem 3 7 2 3 5" xfId="5801"/>
    <cellStyle name="Porcentagem 3 7 2 3 5 2" xfId="13485"/>
    <cellStyle name="Porcentagem 3 7 2 3 6" xfId="8365"/>
    <cellStyle name="Porcentagem 3 7 2 4" xfId="406"/>
    <cellStyle name="Porcentagem 3 7 2 4 2" xfId="1134"/>
    <cellStyle name="Porcentagem 3 7 2 4 2 2" xfId="2681"/>
    <cellStyle name="Porcentagem 3 7 2 4 2 2 2" xfId="5276"/>
    <cellStyle name="Porcentagem 3 7 2 4 2 2 2 2" xfId="12960"/>
    <cellStyle name="Porcentagem 3 7 2 4 2 2 3" xfId="7801"/>
    <cellStyle name="Porcentagem 3 7 2 4 2 2 3 2" xfId="15485"/>
    <cellStyle name="Porcentagem 3 7 2 4 2 2 4" xfId="10365"/>
    <cellStyle name="Porcentagem 3 7 2 4 2 3" xfId="3995"/>
    <cellStyle name="Porcentagem 3 7 2 4 2 3 2" xfId="11679"/>
    <cellStyle name="Porcentagem 3 7 2 4 2 4" xfId="6521"/>
    <cellStyle name="Porcentagem 3 7 2 4 2 4 2" xfId="14205"/>
    <cellStyle name="Porcentagem 3 7 2 4 2 5" xfId="9085"/>
    <cellStyle name="Porcentagem 3 7 2 4 3" xfId="2041"/>
    <cellStyle name="Porcentagem 3 7 2 4 3 2" xfId="4636"/>
    <cellStyle name="Porcentagem 3 7 2 4 3 2 2" xfId="12320"/>
    <cellStyle name="Porcentagem 3 7 2 4 3 3" xfId="7161"/>
    <cellStyle name="Porcentagem 3 7 2 4 3 3 2" xfId="14845"/>
    <cellStyle name="Porcentagem 3 7 2 4 3 4" xfId="9725"/>
    <cellStyle name="Porcentagem 3 7 2 4 4" xfId="3355"/>
    <cellStyle name="Porcentagem 3 7 2 4 4 2" xfId="11039"/>
    <cellStyle name="Porcentagem 3 7 2 4 5" xfId="5881"/>
    <cellStyle name="Porcentagem 3 7 2 4 5 2" xfId="13565"/>
    <cellStyle name="Porcentagem 3 7 2 4 6" xfId="8445"/>
    <cellStyle name="Porcentagem 3 7 2 5" xfId="536"/>
    <cellStyle name="Porcentagem 3 7 2 5 2" xfId="1264"/>
    <cellStyle name="Porcentagem 3 7 2 5 2 2" xfId="2811"/>
    <cellStyle name="Porcentagem 3 7 2 5 2 2 2" xfId="5406"/>
    <cellStyle name="Porcentagem 3 7 2 5 2 2 2 2" xfId="13090"/>
    <cellStyle name="Porcentagem 3 7 2 5 2 2 3" xfId="7931"/>
    <cellStyle name="Porcentagem 3 7 2 5 2 2 3 2" xfId="15615"/>
    <cellStyle name="Porcentagem 3 7 2 5 2 2 4" xfId="10495"/>
    <cellStyle name="Porcentagem 3 7 2 5 2 3" xfId="4125"/>
    <cellStyle name="Porcentagem 3 7 2 5 2 3 2" xfId="11809"/>
    <cellStyle name="Porcentagem 3 7 2 5 2 4" xfId="6651"/>
    <cellStyle name="Porcentagem 3 7 2 5 2 4 2" xfId="14335"/>
    <cellStyle name="Porcentagem 3 7 2 5 2 5" xfId="9215"/>
    <cellStyle name="Porcentagem 3 7 2 5 3" xfId="2171"/>
    <cellStyle name="Porcentagem 3 7 2 5 3 2" xfId="4766"/>
    <cellStyle name="Porcentagem 3 7 2 5 3 2 2" xfId="12450"/>
    <cellStyle name="Porcentagem 3 7 2 5 3 3" xfId="7291"/>
    <cellStyle name="Porcentagem 3 7 2 5 3 3 2" xfId="14975"/>
    <cellStyle name="Porcentagem 3 7 2 5 3 4" xfId="9855"/>
    <cellStyle name="Porcentagem 3 7 2 5 4" xfId="3485"/>
    <cellStyle name="Porcentagem 3 7 2 5 4 2" xfId="11169"/>
    <cellStyle name="Porcentagem 3 7 2 5 5" xfId="6011"/>
    <cellStyle name="Porcentagem 3 7 2 5 5 2" xfId="13695"/>
    <cellStyle name="Porcentagem 3 7 2 5 6" xfId="8575"/>
    <cellStyle name="Porcentagem 3 7 2 6" xfId="604"/>
    <cellStyle name="Porcentagem 3 7 2 6 2" xfId="1332"/>
    <cellStyle name="Porcentagem 3 7 2 6 2 2" xfId="2879"/>
    <cellStyle name="Porcentagem 3 7 2 6 2 2 2" xfId="5474"/>
    <cellStyle name="Porcentagem 3 7 2 6 2 2 2 2" xfId="13158"/>
    <cellStyle name="Porcentagem 3 7 2 6 2 2 3" xfId="7999"/>
    <cellStyle name="Porcentagem 3 7 2 6 2 2 3 2" xfId="15683"/>
    <cellStyle name="Porcentagem 3 7 2 6 2 2 4" xfId="10563"/>
    <cellStyle name="Porcentagem 3 7 2 6 2 3" xfId="4193"/>
    <cellStyle name="Porcentagem 3 7 2 6 2 3 2" xfId="11877"/>
    <cellStyle name="Porcentagem 3 7 2 6 2 4" xfId="6719"/>
    <cellStyle name="Porcentagem 3 7 2 6 2 4 2" xfId="14403"/>
    <cellStyle name="Porcentagem 3 7 2 6 2 5" xfId="9283"/>
    <cellStyle name="Porcentagem 3 7 2 6 3" xfId="2239"/>
    <cellStyle name="Porcentagem 3 7 2 6 3 2" xfId="4834"/>
    <cellStyle name="Porcentagem 3 7 2 6 3 2 2" xfId="12518"/>
    <cellStyle name="Porcentagem 3 7 2 6 3 3" xfId="7359"/>
    <cellStyle name="Porcentagem 3 7 2 6 3 3 2" xfId="15043"/>
    <cellStyle name="Porcentagem 3 7 2 6 3 4" xfId="9923"/>
    <cellStyle name="Porcentagem 3 7 2 6 4" xfId="3553"/>
    <cellStyle name="Porcentagem 3 7 2 6 4 2" xfId="11237"/>
    <cellStyle name="Porcentagem 3 7 2 6 5" xfId="6079"/>
    <cellStyle name="Porcentagem 3 7 2 6 5 2" xfId="13763"/>
    <cellStyle name="Porcentagem 3 7 2 6 6" xfId="8643"/>
    <cellStyle name="Porcentagem 3 7 2 7" xfId="680"/>
    <cellStyle name="Porcentagem 3 7 2 7 2" xfId="1408"/>
    <cellStyle name="Porcentagem 3 7 2 7 2 2" xfId="2955"/>
    <cellStyle name="Porcentagem 3 7 2 7 2 2 2" xfId="5550"/>
    <cellStyle name="Porcentagem 3 7 2 7 2 2 2 2" xfId="13234"/>
    <cellStyle name="Porcentagem 3 7 2 7 2 2 3" xfId="8075"/>
    <cellStyle name="Porcentagem 3 7 2 7 2 2 3 2" xfId="15759"/>
    <cellStyle name="Porcentagem 3 7 2 7 2 2 4" xfId="10639"/>
    <cellStyle name="Porcentagem 3 7 2 7 2 3" xfId="4269"/>
    <cellStyle name="Porcentagem 3 7 2 7 2 3 2" xfId="11953"/>
    <cellStyle name="Porcentagem 3 7 2 7 2 4" xfId="6795"/>
    <cellStyle name="Porcentagem 3 7 2 7 2 4 2" xfId="14479"/>
    <cellStyle name="Porcentagem 3 7 2 7 2 5" xfId="9359"/>
    <cellStyle name="Porcentagem 3 7 2 7 3" xfId="2315"/>
    <cellStyle name="Porcentagem 3 7 2 7 3 2" xfId="4910"/>
    <cellStyle name="Porcentagem 3 7 2 7 3 2 2" xfId="12594"/>
    <cellStyle name="Porcentagem 3 7 2 7 3 3" xfId="7435"/>
    <cellStyle name="Porcentagem 3 7 2 7 3 3 2" xfId="15119"/>
    <cellStyle name="Porcentagem 3 7 2 7 3 4" xfId="9999"/>
    <cellStyle name="Porcentagem 3 7 2 7 4" xfId="3629"/>
    <cellStyle name="Porcentagem 3 7 2 7 4 2" xfId="11313"/>
    <cellStyle name="Porcentagem 3 7 2 7 5" xfId="6155"/>
    <cellStyle name="Porcentagem 3 7 2 7 5 2" xfId="13839"/>
    <cellStyle name="Porcentagem 3 7 2 7 6" xfId="8719"/>
    <cellStyle name="Porcentagem 3 7 2 8" xfId="726"/>
    <cellStyle name="Porcentagem 3 7 2 8 2" xfId="1454"/>
    <cellStyle name="Porcentagem 3 7 2 8 2 2" xfId="3001"/>
    <cellStyle name="Porcentagem 3 7 2 8 2 2 2" xfId="5596"/>
    <cellStyle name="Porcentagem 3 7 2 8 2 2 2 2" xfId="13280"/>
    <cellStyle name="Porcentagem 3 7 2 8 2 2 3" xfId="8121"/>
    <cellStyle name="Porcentagem 3 7 2 8 2 2 3 2" xfId="15805"/>
    <cellStyle name="Porcentagem 3 7 2 8 2 2 4" xfId="10685"/>
    <cellStyle name="Porcentagem 3 7 2 8 2 3" xfId="4315"/>
    <cellStyle name="Porcentagem 3 7 2 8 2 3 2" xfId="11999"/>
    <cellStyle name="Porcentagem 3 7 2 8 2 4" xfId="6841"/>
    <cellStyle name="Porcentagem 3 7 2 8 2 4 2" xfId="14525"/>
    <cellStyle name="Porcentagem 3 7 2 8 2 5" xfId="9405"/>
    <cellStyle name="Porcentagem 3 7 2 8 3" xfId="2361"/>
    <cellStyle name="Porcentagem 3 7 2 8 3 2" xfId="4956"/>
    <cellStyle name="Porcentagem 3 7 2 8 3 2 2" xfId="12640"/>
    <cellStyle name="Porcentagem 3 7 2 8 3 3" xfId="7481"/>
    <cellStyle name="Porcentagem 3 7 2 8 3 3 2" xfId="15165"/>
    <cellStyle name="Porcentagem 3 7 2 8 3 4" xfId="10045"/>
    <cellStyle name="Porcentagem 3 7 2 8 4" xfId="3675"/>
    <cellStyle name="Porcentagem 3 7 2 8 4 2" xfId="11359"/>
    <cellStyle name="Porcentagem 3 7 2 8 5" xfId="6201"/>
    <cellStyle name="Porcentagem 3 7 2 8 5 2" xfId="13885"/>
    <cellStyle name="Porcentagem 3 7 2 8 6" xfId="8765"/>
    <cellStyle name="Porcentagem 3 7 2 9" xfId="892"/>
    <cellStyle name="Porcentagem 3 7 2 9 2" xfId="2441"/>
    <cellStyle name="Porcentagem 3 7 2 9 2 2" xfId="5036"/>
    <cellStyle name="Porcentagem 3 7 2 9 2 2 2" xfId="12720"/>
    <cellStyle name="Porcentagem 3 7 2 9 2 3" xfId="7561"/>
    <cellStyle name="Porcentagem 3 7 2 9 2 3 2" xfId="15245"/>
    <cellStyle name="Porcentagem 3 7 2 9 2 4" xfId="10125"/>
    <cellStyle name="Porcentagem 3 7 2 9 3" xfId="3755"/>
    <cellStyle name="Porcentagem 3 7 2 9 3 2" xfId="11439"/>
    <cellStyle name="Porcentagem 3 7 2 9 4" xfId="6281"/>
    <cellStyle name="Porcentagem 3 7 2 9 4 2" xfId="13965"/>
    <cellStyle name="Porcentagem 3 7 2 9 5" xfId="8845"/>
    <cellStyle name="Porcentagem 3 7 3" xfId="210"/>
    <cellStyle name="Porcentagem 3 7 3 2" xfId="938"/>
    <cellStyle name="Porcentagem 3 7 3 2 2" xfId="2486"/>
    <cellStyle name="Porcentagem 3 7 3 2 2 2" xfId="5081"/>
    <cellStyle name="Porcentagem 3 7 3 2 2 2 2" xfId="12765"/>
    <cellStyle name="Porcentagem 3 7 3 2 2 3" xfId="7606"/>
    <cellStyle name="Porcentagem 3 7 3 2 2 3 2" xfId="15290"/>
    <cellStyle name="Porcentagem 3 7 3 2 2 4" xfId="10170"/>
    <cellStyle name="Porcentagem 3 7 3 2 3" xfId="3800"/>
    <cellStyle name="Porcentagem 3 7 3 2 3 2" xfId="11484"/>
    <cellStyle name="Porcentagem 3 7 3 2 4" xfId="6326"/>
    <cellStyle name="Porcentagem 3 7 3 2 4 2" xfId="14010"/>
    <cellStyle name="Porcentagem 3 7 3 2 5" xfId="8890"/>
    <cellStyle name="Porcentagem 3 7 3 3" xfId="1846"/>
    <cellStyle name="Porcentagem 3 7 3 3 2" xfId="4441"/>
    <cellStyle name="Porcentagem 3 7 3 3 2 2" xfId="12125"/>
    <cellStyle name="Porcentagem 3 7 3 3 3" xfId="6966"/>
    <cellStyle name="Porcentagem 3 7 3 3 3 2" xfId="14650"/>
    <cellStyle name="Porcentagem 3 7 3 3 4" xfId="9530"/>
    <cellStyle name="Porcentagem 3 7 3 4" xfId="3160"/>
    <cellStyle name="Porcentagem 3 7 3 4 2" xfId="10844"/>
    <cellStyle name="Porcentagem 3 7 3 5" xfId="5686"/>
    <cellStyle name="Porcentagem 3 7 3 5 2" xfId="13370"/>
    <cellStyle name="Porcentagem 3 7 3 6" xfId="8250"/>
    <cellStyle name="Porcentagem 3 7 4" xfId="285"/>
    <cellStyle name="Porcentagem 3 7 4 2" xfId="1013"/>
    <cellStyle name="Porcentagem 3 7 4 2 2" xfId="2561"/>
    <cellStyle name="Porcentagem 3 7 4 2 2 2" xfId="5156"/>
    <cellStyle name="Porcentagem 3 7 4 2 2 2 2" xfId="12840"/>
    <cellStyle name="Porcentagem 3 7 4 2 2 3" xfId="7681"/>
    <cellStyle name="Porcentagem 3 7 4 2 2 3 2" xfId="15365"/>
    <cellStyle name="Porcentagem 3 7 4 2 2 4" xfId="10245"/>
    <cellStyle name="Porcentagem 3 7 4 2 3" xfId="3875"/>
    <cellStyle name="Porcentagem 3 7 4 2 3 2" xfId="11559"/>
    <cellStyle name="Porcentagem 3 7 4 2 4" xfId="6401"/>
    <cellStyle name="Porcentagem 3 7 4 2 4 2" xfId="14085"/>
    <cellStyle name="Porcentagem 3 7 4 2 5" xfId="8965"/>
    <cellStyle name="Porcentagem 3 7 4 3" xfId="1921"/>
    <cellStyle name="Porcentagem 3 7 4 3 2" xfId="4516"/>
    <cellStyle name="Porcentagem 3 7 4 3 2 2" xfId="12200"/>
    <cellStyle name="Porcentagem 3 7 4 3 3" xfId="7041"/>
    <cellStyle name="Porcentagem 3 7 4 3 3 2" xfId="14725"/>
    <cellStyle name="Porcentagem 3 7 4 3 4" xfId="9605"/>
    <cellStyle name="Porcentagem 3 7 4 4" xfId="3235"/>
    <cellStyle name="Porcentagem 3 7 4 4 2" xfId="10919"/>
    <cellStyle name="Porcentagem 3 7 4 5" xfId="5761"/>
    <cellStyle name="Porcentagem 3 7 4 5 2" xfId="13445"/>
    <cellStyle name="Porcentagem 3 7 4 6" xfId="8325"/>
    <cellStyle name="Porcentagem 3 7 5" xfId="366"/>
    <cellStyle name="Porcentagem 3 7 5 2" xfId="1094"/>
    <cellStyle name="Porcentagem 3 7 5 2 2" xfId="2641"/>
    <cellStyle name="Porcentagem 3 7 5 2 2 2" xfId="5236"/>
    <cellStyle name="Porcentagem 3 7 5 2 2 2 2" xfId="12920"/>
    <cellStyle name="Porcentagem 3 7 5 2 2 3" xfId="7761"/>
    <cellStyle name="Porcentagem 3 7 5 2 2 3 2" xfId="15445"/>
    <cellStyle name="Porcentagem 3 7 5 2 2 4" xfId="10325"/>
    <cellStyle name="Porcentagem 3 7 5 2 3" xfId="3955"/>
    <cellStyle name="Porcentagem 3 7 5 2 3 2" xfId="11639"/>
    <cellStyle name="Porcentagem 3 7 5 2 4" xfId="6481"/>
    <cellStyle name="Porcentagem 3 7 5 2 4 2" xfId="14165"/>
    <cellStyle name="Porcentagem 3 7 5 2 5" xfId="9045"/>
    <cellStyle name="Porcentagem 3 7 5 3" xfId="2001"/>
    <cellStyle name="Porcentagem 3 7 5 3 2" xfId="4596"/>
    <cellStyle name="Porcentagem 3 7 5 3 2 2" xfId="12280"/>
    <cellStyle name="Porcentagem 3 7 5 3 3" xfId="7121"/>
    <cellStyle name="Porcentagem 3 7 5 3 3 2" xfId="14805"/>
    <cellStyle name="Porcentagem 3 7 5 3 4" xfId="9685"/>
    <cellStyle name="Porcentagem 3 7 5 4" xfId="3315"/>
    <cellStyle name="Porcentagem 3 7 5 4 2" xfId="10999"/>
    <cellStyle name="Porcentagem 3 7 5 5" xfId="5841"/>
    <cellStyle name="Porcentagem 3 7 5 5 2" xfId="13525"/>
    <cellStyle name="Porcentagem 3 7 5 6" xfId="8405"/>
    <cellStyle name="Porcentagem 3 7 6" xfId="475"/>
    <cellStyle name="Porcentagem 3 7 6 2" xfId="1203"/>
    <cellStyle name="Porcentagem 3 7 6 2 2" xfId="2750"/>
    <cellStyle name="Porcentagem 3 7 6 2 2 2" xfId="5345"/>
    <cellStyle name="Porcentagem 3 7 6 2 2 2 2" xfId="13029"/>
    <cellStyle name="Porcentagem 3 7 6 2 2 3" xfId="7870"/>
    <cellStyle name="Porcentagem 3 7 6 2 2 3 2" xfId="15554"/>
    <cellStyle name="Porcentagem 3 7 6 2 2 4" xfId="10434"/>
    <cellStyle name="Porcentagem 3 7 6 2 3" xfId="4064"/>
    <cellStyle name="Porcentagem 3 7 6 2 3 2" xfId="11748"/>
    <cellStyle name="Porcentagem 3 7 6 2 4" xfId="6590"/>
    <cellStyle name="Porcentagem 3 7 6 2 4 2" xfId="14274"/>
    <cellStyle name="Porcentagem 3 7 6 2 5" xfId="9154"/>
    <cellStyle name="Porcentagem 3 7 6 3" xfId="2110"/>
    <cellStyle name="Porcentagem 3 7 6 3 2" xfId="4705"/>
    <cellStyle name="Porcentagem 3 7 6 3 2 2" xfId="12389"/>
    <cellStyle name="Porcentagem 3 7 6 3 3" xfId="7230"/>
    <cellStyle name="Porcentagem 3 7 6 3 3 2" xfId="14914"/>
    <cellStyle name="Porcentagem 3 7 6 3 4" xfId="9794"/>
    <cellStyle name="Porcentagem 3 7 6 4" xfId="3424"/>
    <cellStyle name="Porcentagem 3 7 6 4 2" xfId="11108"/>
    <cellStyle name="Porcentagem 3 7 6 5" xfId="5950"/>
    <cellStyle name="Porcentagem 3 7 6 5 2" xfId="13634"/>
    <cellStyle name="Porcentagem 3 7 6 6" xfId="8514"/>
    <cellStyle name="Porcentagem 3 7 7" xfId="512"/>
    <cellStyle name="Porcentagem 3 7 7 2" xfId="1240"/>
    <cellStyle name="Porcentagem 3 7 7 2 2" xfId="2787"/>
    <cellStyle name="Porcentagem 3 7 7 2 2 2" xfId="5382"/>
    <cellStyle name="Porcentagem 3 7 7 2 2 2 2" xfId="13066"/>
    <cellStyle name="Porcentagem 3 7 7 2 2 3" xfId="7907"/>
    <cellStyle name="Porcentagem 3 7 7 2 2 3 2" xfId="15591"/>
    <cellStyle name="Porcentagem 3 7 7 2 2 4" xfId="10471"/>
    <cellStyle name="Porcentagem 3 7 7 2 3" xfId="4101"/>
    <cellStyle name="Porcentagem 3 7 7 2 3 2" xfId="11785"/>
    <cellStyle name="Porcentagem 3 7 7 2 4" xfId="6627"/>
    <cellStyle name="Porcentagem 3 7 7 2 4 2" xfId="14311"/>
    <cellStyle name="Porcentagem 3 7 7 2 5" xfId="9191"/>
    <cellStyle name="Porcentagem 3 7 7 3" xfId="2147"/>
    <cellStyle name="Porcentagem 3 7 7 3 2" xfId="4742"/>
    <cellStyle name="Porcentagem 3 7 7 3 2 2" xfId="12426"/>
    <cellStyle name="Porcentagem 3 7 7 3 3" xfId="7267"/>
    <cellStyle name="Porcentagem 3 7 7 3 3 2" xfId="14951"/>
    <cellStyle name="Porcentagem 3 7 7 3 4" xfId="9831"/>
    <cellStyle name="Porcentagem 3 7 7 4" xfId="3461"/>
    <cellStyle name="Porcentagem 3 7 7 4 2" xfId="11145"/>
    <cellStyle name="Porcentagem 3 7 7 5" xfId="5987"/>
    <cellStyle name="Porcentagem 3 7 7 5 2" xfId="13671"/>
    <cellStyle name="Porcentagem 3 7 7 6" xfId="8551"/>
    <cellStyle name="Porcentagem 3 7 8" xfId="508"/>
    <cellStyle name="Porcentagem 3 7 8 2" xfId="1236"/>
    <cellStyle name="Porcentagem 3 7 8 2 2" xfId="2783"/>
    <cellStyle name="Porcentagem 3 7 8 2 2 2" xfId="5378"/>
    <cellStyle name="Porcentagem 3 7 8 2 2 2 2" xfId="13062"/>
    <cellStyle name="Porcentagem 3 7 8 2 2 3" xfId="7903"/>
    <cellStyle name="Porcentagem 3 7 8 2 2 3 2" xfId="15587"/>
    <cellStyle name="Porcentagem 3 7 8 2 2 4" xfId="10467"/>
    <cellStyle name="Porcentagem 3 7 8 2 3" xfId="4097"/>
    <cellStyle name="Porcentagem 3 7 8 2 3 2" xfId="11781"/>
    <cellStyle name="Porcentagem 3 7 8 2 4" xfId="6623"/>
    <cellStyle name="Porcentagem 3 7 8 2 4 2" xfId="14307"/>
    <cellStyle name="Porcentagem 3 7 8 2 5" xfId="9187"/>
    <cellStyle name="Porcentagem 3 7 8 3" xfId="2143"/>
    <cellStyle name="Porcentagem 3 7 8 3 2" xfId="4738"/>
    <cellStyle name="Porcentagem 3 7 8 3 2 2" xfId="12422"/>
    <cellStyle name="Porcentagem 3 7 8 3 3" xfId="7263"/>
    <cellStyle name="Porcentagem 3 7 8 3 3 2" xfId="14947"/>
    <cellStyle name="Porcentagem 3 7 8 3 4" xfId="9827"/>
    <cellStyle name="Porcentagem 3 7 8 4" xfId="3457"/>
    <cellStyle name="Porcentagem 3 7 8 4 2" xfId="11141"/>
    <cellStyle name="Porcentagem 3 7 8 5" xfId="5983"/>
    <cellStyle name="Porcentagem 3 7 8 5 2" xfId="13667"/>
    <cellStyle name="Porcentagem 3 7 8 6" xfId="8547"/>
    <cellStyle name="Porcentagem 3 7 9" xfId="452"/>
    <cellStyle name="Porcentagem 3 7 9 2" xfId="1180"/>
    <cellStyle name="Porcentagem 3 7 9 2 2" xfId="2727"/>
    <cellStyle name="Porcentagem 3 7 9 2 2 2" xfId="5322"/>
    <cellStyle name="Porcentagem 3 7 9 2 2 2 2" xfId="13006"/>
    <cellStyle name="Porcentagem 3 7 9 2 2 3" xfId="7847"/>
    <cellStyle name="Porcentagem 3 7 9 2 2 3 2" xfId="15531"/>
    <cellStyle name="Porcentagem 3 7 9 2 2 4" xfId="10411"/>
    <cellStyle name="Porcentagem 3 7 9 2 3" xfId="4041"/>
    <cellStyle name="Porcentagem 3 7 9 2 3 2" xfId="11725"/>
    <cellStyle name="Porcentagem 3 7 9 2 4" xfId="6567"/>
    <cellStyle name="Porcentagem 3 7 9 2 4 2" xfId="14251"/>
    <cellStyle name="Porcentagem 3 7 9 2 5" xfId="9131"/>
    <cellStyle name="Porcentagem 3 7 9 3" xfId="2087"/>
    <cellStyle name="Porcentagem 3 7 9 3 2" xfId="4682"/>
    <cellStyle name="Porcentagem 3 7 9 3 2 2" xfId="12366"/>
    <cellStyle name="Porcentagem 3 7 9 3 3" xfId="7207"/>
    <cellStyle name="Porcentagem 3 7 9 3 3 2" xfId="14891"/>
    <cellStyle name="Porcentagem 3 7 9 3 4" xfId="9771"/>
    <cellStyle name="Porcentagem 3 7 9 4" xfId="3401"/>
    <cellStyle name="Porcentagem 3 7 9 4 2" xfId="11085"/>
    <cellStyle name="Porcentagem 3 7 9 5" xfId="5927"/>
    <cellStyle name="Porcentagem 3 7 9 5 2" xfId="13611"/>
    <cellStyle name="Porcentagem 3 7 9 6" xfId="8491"/>
    <cellStyle name="Porcentagem 3 8" xfId="58"/>
    <cellStyle name="Porcentagem 3 8 10" xfId="815"/>
    <cellStyle name="Porcentagem 3 8 10 2" xfId="2402"/>
    <cellStyle name="Porcentagem 3 8 10 2 2" xfId="4997"/>
    <cellStyle name="Porcentagem 3 8 10 2 2 2" xfId="12681"/>
    <cellStyle name="Porcentagem 3 8 10 2 3" xfId="7522"/>
    <cellStyle name="Porcentagem 3 8 10 2 3 2" xfId="15206"/>
    <cellStyle name="Porcentagem 3 8 10 2 4" xfId="10086"/>
    <cellStyle name="Porcentagem 3 8 10 3" xfId="3716"/>
    <cellStyle name="Porcentagem 3 8 10 3 2" xfId="11400"/>
    <cellStyle name="Porcentagem 3 8 10 4" xfId="6242"/>
    <cellStyle name="Porcentagem 3 8 10 4 2" xfId="13926"/>
    <cellStyle name="Porcentagem 3 8 10 5" xfId="8806"/>
    <cellStyle name="Porcentagem 3 8 11" xfId="1762"/>
    <cellStyle name="Porcentagem 3 8 11 2" xfId="4357"/>
    <cellStyle name="Porcentagem 3 8 11 2 2" xfId="12041"/>
    <cellStyle name="Porcentagem 3 8 11 3" xfId="6882"/>
    <cellStyle name="Porcentagem 3 8 11 3 2" xfId="14566"/>
    <cellStyle name="Porcentagem 3 8 11 4" xfId="9446"/>
    <cellStyle name="Porcentagem 3 8 12" xfId="3066"/>
    <cellStyle name="Porcentagem 3 8 12 2" xfId="10750"/>
    <cellStyle name="Porcentagem 3 8 13" xfId="3036"/>
    <cellStyle name="Porcentagem 3 8 13 2" xfId="10720"/>
    <cellStyle name="Porcentagem 3 8 14" xfId="87"/>
    <cellStyle name="Porcentagem 3 8 15" xfId="8166"/>
    <cellStyle name="Porcentagem 3 8 2" xfId="165"/>
    <cellStyle name="Porcentagem 3 8 2 10" xfId="1802"/>
    <cellStyle name="Porcentagem 3 8 2 10 2" xfId="4397"/>
    <cellStyle name="Porcentagem 3 8 2 10 2 2" xfId="12081"/>
    <cellStyle name="Porcentagem 3 8 2 10 3" xfId="6922"/>
    <cellStyle name="Porcentagem 3 8 2 10 3 2" xfId="14606"/>
    <cellStyle name="Porcentagem 3 8 2 10 4" xfId="9486"/>
    <cellStyle name="Porcentagem 3 8 2 11" xfId="3116"/>
    <cellStyle name="Porcentagem 3 8 2 11 2" xfId="10800"/>
    <cellStyle name="Porcentagem 3 8 2 12" xfId="5642"/>
    <cellStyle name="Porcentagem 3 8 2 12 2" xfId="13326"/>
    <cellStyle name="Porcentagem 3 8 2 13" xfId="8206"/>
    <cellStyle name="Porcentagem 3 8 2 2" xfId="254"/>
    <cellStyle name="Porcentagem 3 8 2 2 2" xfId="982"/>
    <cellStyle name="Porcentagem 3 8 2 2 2 2" xfId="2530"/>
    <cellStyle name="Porcentagem 3 8 2 2 2 2 2" xfId="5125"/>
    <cellStyle name="Porcentagem 3 8 2 2 2 2 2 2" xfId="12809"/>
    <cellStyle name="Porcentagem 3 8 2 2 2 2 3" xfId="7650"/>
    <cellStyle name="Porcentagem 3 8 2 2 2 2 3 2" xfId="15334"/>
    <cellStyle name="Porcentagem 3 8 2 2 2 2 4" xfId="10214"/>
    <cellStyle name="Porcentagem 3 8 2 2 2 3" xfId="3844"/>
    <cellStyle name="Porcentagem 3 8 2 2 2 3 2" xfId="11528"/>
    <cellStyle name="Porcentagem 3 8 2 2 2 4" xfId="6370"/>
    <cellStyle name="Porcentagem 3 8 2 2 2 4 2" xfId="14054"/>
    <cellStyle name="Porcentagem 3 8 2 2 2 5" xfId="8934"/>
    <cellStyle name="Porcentagem 3 8 2 2 3" xfId="1890"/>
    <cellStyle name="Porcentagem 3 8 2 2 3 2" xfId="4485"/>
    <cellStyle name="Porcentagem 3 8 2 2 3 2 2" xfId="12169"/>
    <cellStyle name="Porcentagem 3 8 2 2 3 3" xfId="7010"/>
    <cellStyle name="Porcentagem 3 8 2 2 3 3 2" xfId="14694"/>
    <cellStyle name="Porcentagem 3 8 2 2 3 4" xfId="9574"/>
    <cellStyle name="Porcentagem 3 8 2 2 4" xfId="3204"/>
    <cellStyle name="Porcentagem 3 8 2 2 4 2" xfId="10888"/>
    <cellStyle name="Porcentagem 3 8 2 2 5" xfId="5730"/>
    <cellStyle name="Porcentagem 3 8 2 2 5 2" xfId="13414"/>
    <cellStyle name="Porcentagem 3 8 2 2 6" xfId="8294"/>
    <cellStyle name="Porcentagem 3 8 2 3" xfId="326"/>
    <cellStyle name="Porcentagem 3 8 2 3 2" xfId="1054"/>
    <cellStyle name="Porcentagem 3 8 2 3 2 2" xfId="2602"/>
    <cellStyle name="Porcentagem 3 8 2 3 2 2 2" xfId="5197"/>
    <cellStyle name="Porcentagem 3 8 2 3 2 2 2 2" xfId="12881"/>
    <cellStyle name="Porcentagem 3 8 2 3 2 2 3" xfId="7722"/>
    <cellStyle name="Porcentagem 3 8 2 3 2 2 3 2" xfId="15406"/>
    <cellStyle name="Porcentagem 3 8 2 3 2 2 4" xfId="10286"/>
    <cellStyle name="Porcentagem 3 8 2 3 2 3" xfId="3916"/>
    <cellStyle name="Porcentagem 3 8 2 3 2 3 2" xfId="11600"/>
    <cellStyle name="Porcentagem 3 8 2 3 2 4" xfId="6442"/>
    <cellStyle name="Porcentagem 3 8 2 3 2 4 2" xfId="14126"/>
    <cellStyle name="Porcentagem 3 8 2 3 2 5" xfId="9006"/>
    <cellStyle name="Porcentagem 3 8 2 3 3" xfId="1962"/>
    <cellStyle name="Porcentagem 3 8 2 3 3 2" xfId="4557"/>
    <cellStyle name="Porcentagem 3 8 2 3 3 2 2" xfId="12241"/>
    <cellStyle name="Porcentagem 3 8 2 3 3 3" xfId="7082"/>
    <cellStyle name="Porcentagem 3 8 2 3 3 3 2" xfId="14766"/>
    <cellStyle name="Porcentagem 3 8 2 3 3 4" xfId="9646"/>
    <cellStyle name="Porcentagem 3 8 2 3 4" xfId="3276"/>
    <cellStyle name="Porcentagem 3 8 2 3 4 2" xfId="10960"/>
    <cellStyle name="Porcentagem 3 8 2 3 5" xfId="5802"/>
    <cellStyle name="Porcentagem 3 8 2 3 5 2" xfId="13486"/>
    <cellStyle name="Porcentagem 3 8 2 3 6" xfId="8366"/>
    <cellStyle name="Porcentagem 3 8 2 4" xfId="407"/>
    <cellStyle name="Porcentagem 3 8 2 4 2" xfId="1135"/>
    <cellStyle name="Porcentagem 3 8 2 4 2 2" xfId="2682"/>
    <cellStyle name="Porcentagem 3 8 2 4 2 2 2" xfId="5277"/>
    <cellStyle name="Porcentagem 3 8 2 4 2 2 2 2" xfId="12961"/>
    <cellStyle name="Porcentagem 3 8 2 4 2 2 3" xfId="7802"/>
    <cellStyle name="Porcentagem 3 8 2 4 2 2 3 2" xfId="15486"/>
    <cellStyle name="Porcentagem 3 8 2 4 2 2 4" xfId="10366"/>
    <cellStyle name="Porcentagem 3 8 2 4 2 3" xfId="3996"/>
    <cellStyle name="Porcentagem 3 8 2 4 2 3 2" xfId="11680"/>
    <cellStyle name="Porcentagem 3 8 2 4 2 4" xfId="6522"/>
    <cellStyle name="Porcentagem 3 8 2 4 2 4 2" xfId="14206"/>
    <cellStyle name="Porcentagem 3 8 2 4 2 5" xfId="9086"/>
    <cellStyle name="Porcentagem 3 8 2 4 3" xfId="2042"/>
    <cellStyle name="Porcentagem 3 8 2 4 3 2" xfId="4637"/>
    <cellStyle name="Porcentagem 3 8 2 4 3 2 2" xfId="12321"/>
    <cellStyle name="Porcentagem 3 8 2 4 3 3" xfId="7162"/>
    <cellStyle name="Porcentagem 3 8 2 4 3 3 2" xfId="14846"/>
    <cellStyle name="Porcentagem 3 8 2 4 3 4" xfId="9726"/>
    <cellStyle name="Porcentagem 3 8 2 4 4" xfId="3356"/>
    <cellStyle name="Porcentagem 3 8 2 4 4 2" xfId="11040"/>
    <cellStyle name="Porcentagem 3 8 2 4 5" xfId="5882"/>
    <cellStyle name="Porcentagem 3 8 2 4 5 2" xfId="13566"/>
    <cellStyle name="Porcentagem 3 8 2 4 6" xfId="8446"/>
    <cellStyle name="Porcentagem 3 8 2 5" xfId="537"/>
    <cellStyle name="Porcentagem 3 8 2 5 2" xfId="1265"/>
    <cellStyle name="Porcentagem 3 8 2 5 2 2" xfId="2812"/>
    <cellStyle name="Porcentagem 3 8 2 5 2 2 2" xfId="5407"/>
    <cellStyle name="Porcentagem 3 8 2 5 2 2 2 2" xfId="13091"/>
    <cellStyle name="Porcentagem 3 8 2 5 2 2 3" xfId="7932"/>
    <cellStyle name="Porcentagem 3 8 2 5 2 2 3 2" xfId="15616"/>
    <cellStyle name="Porcentagem 3 8 2 5 2 2 4" xfId="10496"/>
    <cellStyle name="Porcentagem 3 8 2 5 2 3" xfId="4126"/>
    <cellStyle name="Porcentagem 3 8 2 5 2 3 2" xfId="11810"/>
    <cellStyle name="Porcentagem 3 8 2 5 2 4" xfId="6652"/>
    <cellStyle name="Porcentagem 3 8 2 5 2 4 2" xfId="14336"/>
    <cellStyle name="Porcentagem 3 8 2 5 2 5" xfId="9216"/>
    <cellStyle name="Porcentagem 3 8 2 5 3" xfId="2172"/>
    <cellStyle name="Porcentagem 3 8 2 5 3 2" xfId="4767"/>
    <cellStyle name="Porcentagem 3 8 2 5 3 2 2" xfId="12451"/>
    <cellStyle name="Porcentagem 3 8 2 5 3 3" xfId="7292"/>
    <cellStyle name="Porcentagem 3 8 2 5 3 3 2" xfId="14976"/>
    <cellStyle name="Porcentagem 3 8 2 5 3 4" xfId="9856"/>
    <cellStyle name="Porcentagem 3 8 2 5 4" xfId="3486"/>
    <cellStyle name="Porcentagem 3 8 2 5 4 2" xfId="11170"/>
    <cellStyle name="Porcentagem 3 8 2 5 5" xfId="6012"/>
    <cellStyle name="Porcentagem 3 8 2 5 5 2" xfId="13696"/>
    <cellStyle name="Porcentagem 3 8 2 5 6" xfId="8576"/>
    <cellStyle name="Porcentagem 3 8 2 6" xfId="605"/>
    <cellStyle name="Porcentagem 3 8 2 6 2" xfId="1333"/>
    <cellStyle name="Porcentagem 3 8 2 6 2 2" xfId="2880"/>
    <cellStyle name="Porcentagem 3 8 2 6 2 2 2" xfId="5475"/>
    <cellStyle name="Porcentagem 3 8 2 6 2 2 2 2" xfId="13159"/>
    <cellStyle name="Porcentagem 3 8 2 6 2 2 3" xfId="8000"/>
    <cellStyle name="Porcentagem 3 8 2 6 2 2 3 2" xfId="15684"/>
    <cellStyle name="Porcentagem 3 8 2 6 2 2 4" xfId="10564"/>
    <cellStyle name="Porcentagem 3 8 2 6 2 3" xfId="4194"/>
    <cellStyle name="Porcentagem 3 8 2 6 2 3 2" xfId="11878"/>
    <cellStyle name="Porcentagem 3 8 2 6 2 4" xfId="6720"/>
    <cellStyle name="Porcentagem 3 8 2 6 2 4 2" xfId="14404"/>
    <cellStyle name="Porcentagem 3 8 2 6 2 5" xfId="9284"/>
    <cellStyle name="Porcentagem 3 8 2 6 3" xfId="2240"/>
    <cellStyle name="Porcentagem 3 8 2 6 3 2" xfId="4835"/>
    <cellStyle name="Porcentagem 3 8 2 6 3 2 2" xfId="12519"/>
    <cellStyle name="Porcentagem 3 8 2 6 3 3" xfId="7360"/>
    <cellStyle name="Porcentagem 3 8 2 6 3 3 2" xfId="15044"/>
    <cellStyle name="Porcentagem 3 8 2 6 3 4" xfId="9924"/>
    <cellStyle name="Porcentagem 3 8 2 6 4" xfId="3554"/>
    <cellStyle name="Porcentagem 3 8 2 6 4 2" xfId="11238"/>
    <cellStyle name="Porcentagem 3 8 2 6 5" xfId="6080"/>
    <cellStyle name="Porcentagem 3 8 2 6 5 2" xfId="13764"/>
    <cellStyle name="Porcentagem 3 8 2 6 6" xfId="8644"/>
    <cellStyle name="Porcentagem 3 8 2 7" xfId="681"/>
    <cellStyle name="Porcentagem 3 8 2 7 2" xfId="1409"/>
    <cellStyle name="Porcentagem 3 8 2 7 2 2" xfId="2956"/>
    <cellStyle name="Porcentagem 3 8 2 7 2 2 2" xfId="5551"/>
    <cellStyle name="Porcentagem 3 8 2 7 2 2 2 2" xfId="13235"/>
    <cellStyle name="Porcentagem 3 8 2 7 2 2 3" xfId="8076"/>
    <cellStyle name="Porcentagem 3 8 2 7 2 2 3 2" xfId="15760"/>
    <cellStyle name="Porcentagem 3 8 2 7 2 2 4" xfId="10640"/>
    <cellStyle name="Porcentagem 3 8 2 7 2 3" xfId="4270"/>
    <cellStyle name="Porcentagem 3 8 2 7 2 3 2" xfId="11954"/>
    <cellStyle name="Porcentagem 3 8 2 7 2 4" xfId="6796"/>
    <cellStyle name="Porcentagem 3 8 2 7 2 4 2" xfId="14480"/>
    <cellStyle name="Porcentagem 3 8 2 7 2 5" xfId="9360"/>
    <cellStyle name="Porcentagem 3 8 2 7 3" xfId="2316"/>
    <cellStyle name="Porcentagem 3 8 2 7 3 2" xfId="4911"/>
    <cellStyle name="Porcentagem 3 8 2 7 3 2 2" xfId="12595"/>
    <cellStyle name="Porcentagem 3 8 2 7 3 3" xfId="7436"/>
    <cellStyle name="Porcentagem 3 8 2 7 3 3 2" xfId="15120"/>
    <cellStyle name="Porcentagem 3 8 2 7 3 4" xfId="10000"/>
    <cellStyle name="Porcentagem 3 8 2 7 4" xfId="3630"/>
    <cellStyle name="Porcentagem 3 8 2 7 4 2" xfId="11314"/>
    <cellStyle name="Porcentagem 3 8 2 7 5" xfId="6156"/>
    <cellStyle name="Porcentagem 3 8 2 7 5 2" xfId="13840"/>
    <cellStyle name="Porcentagem 3 8 2 7 6" xfId="8720"/>
    <cellStyle name="Porcentagem 3 8 2 8" xfId="727"/>
    <cellStyle name="Porcentagem 3 8 2 8 2" xfId="1455"/>
    <cellStyle name="Porcentagem 3 8 2 8 2 2" xfId="3002"/>
    <cellStyle name="Porcentagem 3 8 2 8 2 2 2" xfId="5597"/>
    <cellStyle name="Porcentagem 3 8 2 8 2 2 2 2" xfId="13281"/>
    <cellStyle name="Porcentagem 3 8 2 8 2 2 3" xfId="8122"/>
    <cellStyle name="Porcentagem 3 8 2 8 2 2 3 2" xfId="15806"/>
    <cellStyle name="Porcentagem 3 8 2 8 2 2 4" xfId="10686"/>
    <cellStyle name="Porcentagem 3 8 2 8 2 3" xfId="4316"/>
    <cellStyle name="Porcentagem 3 8 2 8 2 3 2" xfId="12000"/>
    <cellStyle name="Porcentagem 3 8 2 8 2 4" xfId="6842"/>
    <cellStyle name="Porcentagem 3 8 2 8 2 4 2" xfId="14526"/>
    <cellStyle name="Porcentagem 3 8 2 8 2 5" xfId="9406"/>
    <cellStyle name="Porcentagem 3 8 2 8 3" xfId="2362"/>
    <cellStyle name="Porcentagem 3 8 2 8 3 2" xfId="4957"/>
    <cellStyle name="Porcentagem 3 8 2 8 3 2 2" xfId="12641"/>
    <cellStyle name="Porcentagem 3 8 2 8 3 3" xfId="7482"/>
    <cellStyle name="Porcentagem 3 8 2 8 3 3 2" xfId="15166"/>
    <cellStyle name="Porcentagem 3 8 2 8 3 4" xfId="10046"/>
    <cellStyle name="Porcentagem 3 8 2 8 4" xfId="3676"/>
    <cellStyle name="Porcentagem 3 8 2 8 4 2" xfId="11360"/>
    <cellStyle name="Porcentagem 3 8 2 8 5" xfId="6202"/>
    <cellStyle name="Porcentagem 3 8 2 8 5 2" xfId="13886"/>
    <cellStyle name="Porcentagem 3 8 2 8 6" xfId="8766"/>
    <cellStyle name="Porcentagem 3 8 2 9" xfId="893"/>
    <cellStyle name="Porcentagem 3 8 2 9 2" xfId="2442"/>
    <cellStyle name="Porcentagem 3 8 2 9 2 2" xfId="5037"/>
    <cellStyle name="Porcentagem 3 8 2 9 2 2 2" xfId="12721"/>
    <cellStyle name="Porcentagem 3 8 2 9 2 3" xfId="7562"/>
    <cellStyle name="Porcentagem 3 8 2 9 2 3 2" xfId="15246"/>
    <cellStyle name="Porcentagem 3 8 2 9 2 4" xfId="10126"/>
    <cellStyle name="Porcentagem 3 8 2 9 3" xfId="3756"/>
    <cellStyle name="Porcentagem 3 8 2 9 3 2" xfId="11440"/>
    <cellStyle name="Porcentagem 3 8 2 9 4" xfId="6282"/>
    <cellStyle name="Porcentagem 3 8 2 9 4 2" xfId="13966"/>
    <cellStyle name="Porcentagem 3 8 2 9 5" xfId="8846"/>
    <cellStyle name="Porcentagem 3 8 3" xfId="211"/>
    <cellStyle name="Porcentagem 3 8 3 2" xfId="939"/>
    <cellStyle name="Porcentagem 3 8 3 2 2" xfId="2487"/>
    <cellStyle name="Porcentagem 3 8 3 2 2 2" xfId="5082"/>
    <cellStyle name="Porcentagem 3 8 3 2 2 2 2" xfId="12766"/>
    <cellStyle name="Porcentagem 3 8 3 2 2 3" xfId="7607"/>
    <cellStyle name="Porcentagem 3 8 3 2 2 3 2" xfId="15291"/>
    <cellStyle name="Porcentagem 3 8 3 2 2 4" xfId="10171"/>
    <cellStyle name="Porcentagem 3 8 3 2 3" xfId="3801"/>
    <cellStyle name="Porcentagem 3 8 3 2 3 2" xfId="11485"/>
    <cellStyle name="Porcentagem 3 8 3 2 4" xfId="6327"/>
    <cellStyle name="Porcentagem 3 8 3 2 4 2" xfId="14011"/>
    <cellStyle name="Porcentagem 3 8 3 2 5" xfId="8891"/>
    <cellStyle name="Porcentagem 3 8 3 3" xfId="1847"/>
    <cellStyle name="Porcentagem 3 8 3 3 2" xfId="4442"/>
    <cellStyle name="Porcentagem 3 8 3 3 2 2" xfId="12126"/>
    <cellStyle name="Porcentagem 3 8 3 3 3" xfId="6967"/>
    <cellStyle name="Porcentagem 3 8 3 3 3 2" xfId="14651"/>
    <cellStyle name="Porcentagem 3 8 3 3 4" xfId="9531"/>
    <cellStyle name="Porcentagem 3 8 3 4" xfId="3161"/>
    <cellStyle name="Porcentagem 3 8 3 4 2" xfId="10845"/>
    <cellStyle name="Porcentagem 3 8 3 5" xfId="5687"/>
    <cellStyle name="Porcentagem 3 8 3 5 2" xfId="13371"/>
    <cellStyle name="Porcentagem 3 8 3 6" xfId="8251"/>
    <cellStyle name="Porcentagem 3 8 4" xfId="286"/>
    <cellStyle name="Porcentagem 3 8 4 2" xfId="1014"/>
    <cellStyle name="Porcentagem 3 8 4 2 2" xfId="2562"/>
    <cellStyle name="Porcentagem 3 8 4 2 2 2" xfId="5157"/>
    <cellStyle name="Porcentagem 3 8 4 2 2 2 2" xfId="12841"/>
    <cellStyle name="Porcentagem 3 8 4 2 2 3" xfId="7682"/>
    <cellStyle name="Porcentagem 3 8 4 2 2 3 2" xfId="15366"/>
    <cellStyle name="Porcentagem 3 8 4 2 2 4" xfId="10246"/>
    <cellStyle name="Porcentagem 3 8 4 2 3" xfId="3876"/>
    <cellStyle name="Porcentagem 3 8 4 2 3 2" xfId="11560"/>
    <cellStyle name="Porcentagem 3 8 4 2 4" xfId="6402"/>
    <cellStyle name="Porcentagem 3 8 4 2 4 2" xfId="14086"/>
    <cellStyle name="Porcentagem 3 8 4 2 5" xfId="8966"/>
    <cellStyle name="Porcentagem 3 8 4 3" xfId="1922"/>
    <cellStyle name="Porcentagem 3 8 4 3 2" xfId="4517"/>
    <cellStyle name="Porcentagem 3 8 4 3 2 2" xfId="12201"/>
    <cellStyle name="Porcentagem 3 8 4 3 3" xfId="7042"/>
    <cellStyle name="Porcentagem 3 8 4 3 3 2" xfId="14726"/>
    <cellStyle name="Porcentagem 3 8 4 3 4" xfId="9606"/>
    <cellStyle name="Porcentagem 3 8 4 4" xfId="3236"/>
    <cellStyle name="Porcentagem 3 8 4 4 2" xfId="10920"/>
    <cellStyle name="Porcentagem 3 8 4 5" xfId="5762"/>
    <cellStyle name="Porcentagem 3 8 4 5 2" xfId="13446"/>
    <cellStyle name="Porcentagem 3 8 4 6" xfId="8326"/>
    <cellStyle name="Porcentagem 3 8 5" xfId="367"/>
    <cellStyle name="Porcentagem 3 8 5 2" xfId="1095"/>
    <cellStyle name="Porcentagem 3 8 5 2 2" xfId="2642"/>
    <cellStyle name="Porcentagem 3 8 5 2 2 2" xfId="5237"/>
    <cellStyle name="Porcentagem 3 8 5 2 2 2 2" xfId="12921"/>
    <cellStyle name="Porcentagem 3 8 5 2 2 3" xfId="7762"/>
    <cellStyle name="Porcentagem 3 8 5 2 2 3 2" xfId="15446"/>
    <cellStyle name="Porcentagem 3 8 5 2 2 4" xfId="10326"/>
    <cellStyle name="Porcentagem 3 8 5 2 3" xfId="3956"/>
    <cellStyle name="Porcentagem 3 8 5 2 3 2" xfId="11640"/>
    <cellStyle name="Porcentagem 3 8 5 2 4" xfId="6482"/>
    <cellStyle name="Porcentagem 3 8 5 2 4 2" xfId="14166"/>
    <cellStyle name="Porcentagem 3 8 5 2 5" xfId="9046"/>
    <cellStyle name="Porcentagem 3 8 5 3" xfId="2002"/>
    <cellStyle name="Porcentagem 3 8 5 3 2" xfId="4597"/>
    <cellStyle name="Porcentagem 3 8 5 3 2 2" xfId="12281"/>
    <cellStyle name="Porcentagem 3 8 5 3 3" xfId="7122"/>
    <cellStyle name="Porcentagem 3 8 5 3 3 2" xfId="14806"/>
    <cellStyle name="Porcentagem 3 8 5 3 4" xfId="9686"/>
    <cellStyle name="Porcentagem 3 8 5 4" xfId="3316"/>
    <cellStyle name="Porcentagem 3 8 5 4 2" xfId="11000"/>
    <cellStyle name="Porcentagem 3 8 5 5" xfId="5842"/>
    <cellStyle name="Porcentagem 3 8 5 5 2" xfId="13526"/>
    <cellStyle name="Porcentagem 3 8 5 6" xfId="8406"/>
    <cellStyle name="Porcentagem 3 8 6" xfId="476"/>
    <cellStyle name="Porcentagem 3 8 6 2" xfId="1204"/>
    <cellStyle name="Porcentagem 3 8 6 2 2" xfId="2751"/>
    <cellStyle name="Porcentagem 3 8 6 2 2 2" xfId="5346"/>
    <cellStyle name="Porcentagem 3 8 6 2 2 2 2" xfId="13030"/>
    <cellStyle name="Porcentagem 3 8 6 2 2 3" xfId="7871"/>
    <cellStyle name="Porcentagem 3 8 6 2 2 3 2" xfId="15555"/>
    <cellStyle name="Porcentagem 3 8 6 2 2 4" xfId="10435"/>
    <cellStyle name="Porcentagem 3 8 6 2 3" xfId="4065"/>
    <cellStyle name="Porcentagem 3 8 6 2 3 2" xfId="11749"/>
    <cellStyle name="Porcentagem 3 8 6 2 4" xfId="6591"/>
    <cellStyle name="Porcentagem 3 8 6 2 4 2" xfId="14275"/>
    <cellStyle name="Porcentagem 3 8 6 2 5" xfId="9155"/>
    <cellStyle name="Porcentagem 3 8 6 3" xfId="2111"/>
    <cellStyle name="Porcentagem 3 8 6 3 2" xfId="4706"/>
    <cellStyle name="Porcentagem 3 8 6 3 2 2" xfId="12390"/>
    <cellStyle name="Porcentagem 3 8 6 3 3" xfId="7231"/>
    <cellStyle name="Porcentagem 3 8 6 3 3 2" xfId="14915"/>
    <cellStyle name="Porcentagem 3 8 6 3 4" xfId="9795"/>
    <cellStyle name="Porcentagem 3 8 6 4" xfId="3425"/>
    <cellStyle name="Porcentagem 3 8 6 4 2" xfId="11109"/>
    <cellStyle name="Porcentagem 3 8 6 5" xfId="5951"/>
    <cellStyle name="Porcentagem 3 8 6 5 2" xfId="13635"/>
    <cellStyle name="Porcentagem 3 8 6 6" xfId="8515"/>
    <cellStyle name="Porcentagem 3 8 7" xfId="504"/>
    <cellStyle name="Porcentagem 3 8 7 2" xfId="1232"/>
    <cellStyle name="Porcentagem 3 8 7 2 2" xfId="2779"/>
    <cellStyle name="Porcentagem 3 8 7 2 2 2" xfId="5374"/>
    <cellStyle name="Porcentagem 3 8 7 2 2 2 2" xfId="13058"/>
    <cellStyle name="Porcentagem 3 8 7 2 2 3" xfId="7899"/>
    <cellStyle name="Porcentagem 3 8 7 2 2 3 2" xfId="15583"/>
    <cellStyle name="Porcentagem 3 8 7 2 2 4" xfId="10463"/>
    <cellStyle name="Porcentagem 3 8 7 2 3" xfId="4093"/>
    <cellStyle name="Porcentagem 3 8 7 2 3 2" xfId="11777"/>
    <cellStyle name="Porcentagem 3 8 7 2 4" xfId="6619"/>
    <cellStyle name="Porcentagem 3 8 7 2 4 2" xfId="14303"/>
    <cellStyle name="Porcentagem 3 8 7 2 5" xfId="9183"/>
    <cellStyle name="Porcentagem 3 8 7 3" xfId="2139"/>
    <cellStyle name="Porcentagem 3 8 7 3 2" xfId="4734"/>
    <cellStyle name="Porcentagem 3 8 7 3 2 2" xfId="12418"/>
    <cellStyle name="Porcentagem 3 8 7 3 3" xfId="7259"/>
    <cellStyle name="Porcentagem 3 8 7 3 3 2" xfId="14943"/>
    <cellStyle name="Porcentagem 3 8 7 3 4" xfId="9823"/>
    <cellStyle name="Porcentagem 3 8 7 4" xfId="3453"/>
    <cellStyle name="Porcentagem 3 8 7 4 2" xfId="11137"/>
    <cellStyle name="Porcentagem 3 8 7 5" xfId="5979"/>
    <cellStyle name="Porcentagem 3 8 7 5 2" xfId="13663"/>
    <cellStyle name="Porcentagem 3 8 7 6" xfId="8543"/>
    <cellStyle name="Porcentagem 3 8 8" xfId="586"/>
    <cellStyle name="Porcentagem 3 8 8 2" xfId="1314"/>
    <cellStyle name="Porcentagem 3 8 8 2 2" xfId="2861"/>
    <cellStyle name="Porcentagem 3 8 8 2 2 2" xfId="5456"/>
    <cellStyle name="Porcentagem 3 8 8 2 2 2 2" xfId="13140"/>
    <cellStyle name="Porcentagem 3 8 8 2 2 3" xfId="7981"/>
    <cellStyle name="Porcentagem 3 8 8 2 2 3 2" xfId="15665"/>
    <cellStyle name="Porcentagem 3 8 8 2 2 4" xfId="10545"/>
    <cellStyle name="Porcentagem 3 8 8 2 3" xfId="4175"/>
    <cellStyle name="Porcentagem 3 8 8 2 3 2" xfId="11859"/>
    <cellStyle name="Porcentagem 3 8 8 2 4" xfId="6701"/>
    <cellStyle name="Porcentagem 3 8 8 2 4 2" xfId="14385"/>
    <cellStyle name="Porcentagem 3 8 8 2 5" xfId="9265"/>
    <cellStyle name="Porcentagem 3 8 8 3" xfId="2221"/>
    <cellStyle name="Porcentagem 3 8 8 3 2" xfId="4816"/>
    <cellStyle name="Porcentagem 3 8 8 3 2 2" xfId="12500"/>
    <cellStyle name="Porcentagem 3 8 8 3 3" xfId="7341"/>
    <cellStyle name="Porcentagem 3 8 8 3 3 2" xfId="15025"/>
    <cellStyle name="Porcentagem 3 8 8 3 4" xfId="9905"/>
    <cellStyle name="Porcentagem 3 8 8 4" xfId="3535"/>
    <cellStyle name="Porcentagem 3 8 8 4 2" xfId="11219"/>
    <cellStyle name="Porcentagem 3 8 8 5" xfId="6061"/>
    <cellStyle name="Porcentagem 3 8 8 5 2" xfId="13745"/>
    <cellStyle name="Porcentagem 3 8 8 6" xfId="8625"/>
    <cellStyle name="Porcentagem 3 8 9" xfId="453"/>
    <cellStyle name="Porcentagem 3 8 9 2" xfId="1181"/>
    <cellStyle name="Porcentagem 3 8 9 2 2" xfId="2728"/>
    <cellStyle name="Porcentagem 3 8 9 2 2 2" xfId="5323"/>
    <cellStyle name="Porcentagem 3 8 9 2 2 2 2" xfId="13007"/>
    <cellStyle name="Porcentagem 3 8 9 2 2 3" xfId="7848"/>
    <cellStyle name="Porcentagem 3 8 9 2 2 3 2" xfId="15532"/>
    <cellStyle name="Porcentagem 3 8 9 2 2 4" xfId="10412"/>
    <cellStyle name="Porcentagem 3 8 9 2 3" xfId="4042"/>
    <cellStyle name="Porcentagem 3 8 9 2 3 2" xfId="11726"/>
    <cellStyle name="Porcentagem 3 8 9 2 4" xfId="6568"/>
    <cellStyle name="Porcentagem 3 8 9 2 4 2" xfId="14252"/>
    <cellStyle name="Porcentagem 3 8 9 2 5" xfId="9132"/>
    <cellStyle name="Porcentagem 3 8 9 3" xfId="2088"/>
    <cellStyle name="Porcentagem 3 8 9 3 2" xfId="4683"/>
    <cellStyle name="Porcentagem 3 8 9 3 2 2" xfId="12367"/>
    <cellStyle name="Porcentagem 3 8 9 3 3" xfId="7208"/>
    <cellStyle name="Porcentagem 3 8 9 3 3 2" xfId="14892"/>
    <cellStyle name="Porcentagem 3 8 9 3 4" xfId="9772"/>
    <cellStyle name="Porcentagem 3 8 9 4" xfId="3402"/>
    <cellStyle name="Porcentagem 3 8 9 4 2" xfId="11086"/>
    <cellStyle name="Porcentagem 3 8 9 5" xfId="5928"/>
    <cellStyle name="Porcentagem 3 8 9 5 2" xfId="13612"/>
    <cellStyle name="Porcentagem 3 8 9 6" xfId="8492"/>
    <cellStyle name="Porcentagem 3 9" xfId="152"/>
    <cellStyle name="Porcentagem 3 9 10" xfId="1789"/>
    <cellStyle name="Porcentagem 3 9 10 2" xfId="4384"/>
    <cellStyle name="Porcentagem 3 9 10 2 2" xfId="12068"/>
    <cellStyle name="Porcentagem 3 9 10 3" xfId="6909"/>
    <cellStyle name="Porcentagem 3 9 10 3 2" xfId="14593"/>
    <cellStyle name="Porcentagem 3 9 10 4" xfId="9473"/>
    <cellStyle name="Porcentagem 3 9 11" xfId="3103"/>
    <cellStyle name="Porcentagem 3 9 11 2" xfId="10787"/>
    <cellStyle name="Porcentagem 3 9 12" xfId="5629"/>
    <cellStyle name="Porcentagem 3 9 12 2" xfId="13313"/>
    <cellStyle name="Porcentagem 3 9 13" xfId="8193"/>
    <cellStyle name="Porcentagem 3 9 2" xfId="241"/>
    <cellStyle name="Porcentagem 3 9 2 2" xfId="969"/>
    <cellStyle name="Porcentagem 3 9 2 2 2" xfId="2517"/>
    <cellStyle name="Porcentagem 3 9 2 2 2 2" xfId="5112"/>
    <cellStyle name="Porcentagem 3 9 2 2 2 2 2" xfId="12796"/>
    <cellStyle name="Porcentagem 3 9 2 2 2 3" xfId="7637"/>
    <cellStyle name="Porcentagem 3 9 2 2 2 3 2" xfId="15321"/>
    <cellStyle name="Porcentagem 3 9 2 2 2 4" xfId="10201"/>
    <cellStyle name="Porcentagem 3 9 2 2 3" xfId="3831"/>
    <cellStyle name="Porcentagem 3 9 2 2 3 2" xfId="11515"/>
    <cellStyle name="Porcentagem 3 9 2 2 4" xfId="6357"/>
    <cellStyle name="Porcentagem 3 9 2 2 4 2" xfId="14041"/>
    <cellStyle name="Porcentagem 3 9 2 2 5" xfId="8921"/>
    <cellStyle name="Porcentagem 3 9 2 3" xfId="1877"/>
    <cellStyle name="Porcentagem 3 9 2 3 2" xfId="4472"/>
    <cellStyle name="Porcentagem 3 9 2 3 2 2" xfId="12156"/>
    <cellStyle name="Porcentagem 3 9 2 3 3" xfId="6997"/>
    <cellStyle name="Porcentagem 3 9 2 3 3 2" xfId="14681"/>
    <cellStyle name="Porcentagem 3 9 2 3 4" xfId="9561"/>
    <cellStyle name="Porcentagem 3 9 2 4" xfId="3191"/>
    <cellStyle name="Porcentagem 3 9 2 4 2" xfId="10875"/>
    <cellStyle name="Porcentagem 3 9 2 5" xfId="5717"/>
    <cellStyle name="Porcentagem 3 9 2 5 2" xfId="13401"/>
    <cellStyle name="Porcentagem 3 9 2 6" xfId="8281"/>
    <cellStyle name="Porcentagem 3 9 3" xfId="313"/>
    <cellStyle name="Porcentagem 3 9 3 2" xfId="1041"/>
    <cellStyle name="Porcentagem 3 9 3 2 2" xfId="2589"/>
    <cellStyle name="Porcentagem 3 9 3 2 2 2" xfId="5184"/>
    <cellStyle name="Porcentagem 3 9 3 2 2 2 2" xfId="12868"/>
    <cellStyle name="Porcentagem 3 9 3 2 2 3" xfId="7709"/>
    <cellStyle name="Porcentagem 3 9 3 2 2 3 2" xfId="15393"/>
    <cellStyle name="Porcentagem 3 9 3 2 2 4" xfId="10273"/>
    <cellStyle name="Porcentagem 3 9 3 2 3" xfId="3903"/>
    <cellStyle name="Porcentagem 3 9 3 2 3 2" xfId="11587"/>
    <cellStyle name="Porcentagem 3 9 3 2 4" xfId="6429"/>
    <cellStyle name="Porcentagem 3 9 3 2 4 2" xfId="14113"/>
    <cellStyle name="Porcentagem 3 9 3 2 5" xfId="8993"/>
    <cellStyle name="Porcentagem 3 9 3 3" xfId="1949"/>
    <cellStyle name="Porcentagem 3 9 3 3 2" xfId="4544"/>
    <cellStyle name="Porcentagem 3 9 3 3 2 2" xfId="12228"/>
    <cellStyle name="Porcentagem 3 9 3 3 3" xfId="7069"/>
    <cellStyle name="Porcentagem 3 9 3 3 3 2" xfId="14753"/>
    <cellStyle name="Porcentagem 3 9 3 3 4" xfId="9633"/>
    <cellStyle name="Porcentagem 3 9 3 4" xfId="3263"/>
    <cellStyle name="Porcentagem 3 9 3 4 2" xfId="10947"/>
    <cellStyle name="Porcentagem 3 9 3 5" xfId="5789"/>
    <cellStyle name="Porcentagem 3 9 3 5 2" xfId="13473"/>
    <cellStyle name="Porcentagem 3 9 3 6" xfId="8353"/>
    <cellStyle name="Porcentagem 3 9 4" xfId="394"/>
    <cellStyle name="Porcentagem 3 9 4 2" xfId="1122"/>
    <cellStyle name="Porcentagem 3 9 4 2 2" xfId="2669"/>
    <cellStyle name="Porcentagem 3 9 4 2 2 2" xfId="5264"/>
    <cellStyle name="Porcentagem 3 9 4 2 2 2 2" xfId="12948"/>
    <cellStyle name="Porcentagem 3 9 4 2 2 3" xfId="7789"/>
    <cellStyle name="Porcentagem 3 9 4 2 2 3 2" xfId="15473"/>
    <cellStyle name="Porcentagem 3 9 4 2 2 4" xfId="10353"/>
    <cellStyle name="Porcentagem 3 9 4 2 3" xfId="3983"/>
    <cellStyle name="Porcentagem 3 9 4 2 3 2" xfId="11667"/>
    <cellStyle name="Porcentagem 3 9 4 2 4" xfId="6509"/>
    <cellStyle name="Porcentagem 3 9 4 2 4 2" xfId="14193"/>
    <cellStyle name="Porcentagem 3 9 4 2 5" xfId="9073"/>
    <cellStyle name="Porcentagem 3 9 4 3" xfId="2029"/>
    <cellStyle name="Porcentagem 3 9 4 3 2" xfId="4624"/>
    <cellStyle name="Porcentagem 3 9 4 3 2 2" xfId="12308"/>
    <cellStyle name="Porcentagem 3 9 4 3 3" xfId="7149"/>
    <cellStyle name="Porcentagem 3 9 4 3 3 2" xfId="14833"/>
    <cellStyle name="Porcentagem 3 9 4 3 4" xfId="9713"/>
    <cellStyle name="Porcentagem 3 9 4 4" xfId="3343"/>
    <cellStyle name="Porcentagem 3 9 4 4 2" xfId="11027"/>
    <cellStyle name="Porcentagem 3 9 4 5" xfId="5869"/>
    <cellStyle name="Porcentagem 3 9 4 5 2" xfId="13553"/>
    <cellStyle name="Porcentagem 3 9 4 6" xfId="8433"/>
    <cellStyle name="Porcentagem 3 9 5" xfId="524"/>
    <cellStyle name="Porcentagem 3 9 5 2" xfId="1252"/>
    <cellStyle name="Porcentagem 3 9 5 2 2" xfId="2799"/>
    <cellStyle name="Porcentagem 3 9 5 2 2 2" xfId="5394"/>
    <cellStyle name="Porcentagem 3 9 5 2 2 2 2" xfId="13078"/>
    <cellStyle name="Porcentagem 3 9 5 2 2 3" xfId="7919"/>
    <cellStyle name="Porcentagem 3 9 5 2 2 3 2" xfId="15603"/>
    <cellStyle name="Porcentagem 3 9 5 2 2 4" xfId="10483"/>
    <cellStyle name="Porcentagem 3 9 5 2 3" xfId="4113"/>
    <cellStyle name="Porcentagem 3 9 5 2 3 2" xfId="11797"/>
    <cellStyle name="Porcentagem 3 9 5 2 4" xfId="6639"/>
    <cellStyle name="Porcentagem 3 9 5 2 4 2" xfId="14323"/>
    <cellStyle name="Porcentagem 3 9 5 2 5" xfId="9203"/>
    <cellStyle name="Porcentagem 3 9 5 3" xfId="2159"/>
    <cellStyle name="Porcentagem 3 9 5 3 2" xfId="4754"/>
    <cellStyle name="Porcentagem 3 9 5 3 2 2" xfId="12438"/>
    <cellStyle name="Porcentagem 3 9 5 3 3" xfId="7279"/>
    <cellStyle name="Porcentagem 3 9 5 3 3 2" xfId="14963"/>
    <cellStyle name="Porcentagem 3 9 5 3 4" xfId="9843"/>
    <cellStyle name="Porcentagem 3 9 5 4" xfId="3473"/>
    <cellStyle name="Porcentagem 3 9 5 4 2" xfId="11157"/>
    <cellStyle name="Porcentagem 3 9 5 5" xfId="5999"/>
    <cellStyle name="Porcentagem 3 9 5 5 2" xfId="13683"/>
    <cellStyle name="Porcentagem 3 9 5 6" xfId="8563"/>
    <cellStyle name="Porcentagem 3 9 6" xfId="592"/>
    <cellStyle name="Porcentagem 3 9 6 2" xfId="1320"/>
    <cellStyle name="Porcentagem 3 9 6 2 2" xfId="2867"/>
    <cellStyle name="Porcentagem 3 9 6 2 2 2" xfId="5462"/>
    <cellStyle name="Porcentagem 3 9 6 2 2 2 2" xfId="13146"/>
    <cellStyle name="Porcentagem 3 9 6 2 2 3" xfId="7987"/>
    <cellStyle name="Porcentagem 3 9 6 2 2 3 2" xfId="15671"/>
    <cellStyle name="Porcentagem 3 9 6 2 2 4" xfId="10551"/>
    <cellStyle name="Porcentagem 3 9 6 2 3" xfId="4181"/>
    <cellStyle name="Porcentagem 3 9 6 2 3 2" xfId="11865"/>
    <cellStyle name="Porcentagem 3 9 6 2 4" xfId="6707"/>
    <cellStyle name="Porcentagem 3 9 6 2 4 2" xfId="14391"/>
    <cellStyle name="Porcentagem 3 9 6 2 5" xfId="9271"/>
    <cellStyle name="Porcentagem 3 9 6 3" xfId="2227"/>
    <cellStyle name="Porcentagem 3 9 6 3 2" xfId="4822"/>
    <cellStyle name="Porcentagem 3 9 6 3 2 2" xfId="12506"/>
    <cellStyle name="Porcentagem 3 9 6 3 3" xfId="7347"/>
    <cellStyle name="Porcentagem 3 9 6 3 3 2" xfId="15031"/>
    <cellStyle name="Porcentagem 3 9 6 3 4" xfId="9911"/>
    <cellStyle name="Porcentagem 3 9 6 4" xfId="3541"/>
    <cellStyle name="Porcentagem 3 9 6 4 2" xfId="11225"/>
    <cellStyle name="Porcentagem 3 9 6 5" xfId="6067"/>
    <cellStyle name="Porcentagem 3 9 6 5 2" xfId="13751"/>
    <cellStyle name="Porcentagem 3 9 6 6" xfId="8631"/>
    <cellStyle name="Porcentagem 3 9 7" xfId="668"/>
    <cellStyle name="Porcentagem 3 9 7 2" xfId="1396"/>
    <cellStyle name="Porcentagem 3 9 7 2 2" xfId="2943"/>
    <cellStyle name="Porcentagem 3 9 7 2 2 2" xfId="5538"/>
    <cellStyle name="Porcentagem 3 9 7 2 2 2 2" xfId="13222"/>
    <cellStyle name="Porcentagem 3 9 7 2 2 3" xfId="8063"/>
    <cellStyle name="Porcentagem 3 9 7 2 2 3 2" xfId="15747"/>
    <cellStyle name="Porcentagem 3 9 7 2 2 4" xfId="10627"/>
    <cellStyle name="Porcentagem 3 9 7 2 3" xfId="4257"/>
    <cellStyle name="Porcentagem 3 9 7 2 3 2" xfId="11941"/>
    <cellStyle name="Porcentagem 3 9 7 2 4" xfId="6783"/>
    <cellStyle name="Porcentagem 3 9 7 2 4 2" xfId="14467"/>
    <cellStyle name="Porcentagem 3 9 7 2 5" xfId="9347"/>
    <cellStyle name="Porcentagem 3 9 7 3" xfId="2303"/>
    <cellStyle name="Porcentagem 3 9 7 3 2" xfId="4898"/>
    <cellStyle name="Porcentagem 3 9 7 3 2 2" xfId="12582"/>
    <cellStyle name="Porcentagem 3 9 7 3 3" xfId="7423"/>
    <cellStyle name="Porcentagem 3 9 7 3 3 2" xfId="15107"/>
    <cellStyle name="Porcentagem 3 9 7 3 4" xfId="9987"/>
    <cellStyle name="Porcentagem 3 9 7 4" xfId="3617"/>
    <cellStyle name="Porcentagem 3 9 7 4 2" xfId="11301"/>
    <cellStyle name="Porcentagem 3 9 7 5" xfId="6143"/>
    <cellStyle name="Porcentagem 3 9 7 5 2" xfId="13827"/>
    <cellStyle name="Porcentagem 3 9 7 6" xfId="8707"/>
    <cellStyle name="Porcentagem 3 9 8" xfId="714"/>
    <cellStyle name="Porcentagem 3 9 8 2" xfId="1442"/>
    <cellStyle name="Porcentagem 3 9 8 2 2" xfId="2989"/>
    <cellStyle name="Porcentagem 3 9 8 2 2 2" xfId="5584"/>
    <cellStyle name="Porcentagem 3 9 8 2 2 2 2" xfId="13268"/>
    <cellStyle name="Porcentagem 3 9 8 2 2 3" xfId="8109"/>
    <cellStyle name="Porcentagem 3 9 8 2 2 3 2" xfId="15793"/>
    <cellStyle name="Porcentagem 3 9 8 2 2 4" xfId="10673"/>
    <cellStyle name="Porcentagem 3 9 8 2 3" xfId="4303"/>
    <cellStyle name="Porcentagem 3 9 8 2 3 2" xfId="11987"/>
    <cellStyle name="Porcentagem 3 9 8 2 4" xfId="6829"/>
    <cellStyle name="Porcentagem 3 9 8 2 4 2" xfId="14513"/>
    <cellStyle name="Porcentagem 3 9 8 2 5" xfId="9393"/>
    <cellStyle name="Porcentagem 3 9 8 3" xfId="2349"/>
    <cellStyle name="Porcentagem 3 9 8 3 2" xfId="4944"/>
    <cellStyle name="Porcentagem 3 9 8 3 2 2" xfId="12628"/>
    <cellStyle name="Porcentagem 3 9 8 3 3" xfId="7469"/>
    <cellStyle name="Porcentagem 3 9 8 3 3 2" xfId="15153"/>
    <cellStyle name="Porcentagem 3 9 8 3 4" xfId="10033"/>
    <cellStyle name="Porcentagem 3 9 8 4" xfId="3663"/>
    <cellStyle name="Porcentagem 3 9 8 4 2" xfId="11347"/>
    <cellStyle name="Porcentagem 3 9 8 5" xfId="6189"/>
    <cellStyle name="Porcentagem 3 9 8 5 2" xfId="13873"/>
    <cellStyle name="Porcentagem 3 9 8 6" xfId="8753"/>
    <cellStyle name="Porcentagem 3 9 9" xfId="880"/>
    <cellStyle name="Porcentagem 3 9 9 2" xfId="2429"/>
    <cellStyle name="Porcentagem 3 9 9 2 2" xfId="5024"/>
    <cellStyle name="Porcentagem 3 9 9 2 2 2" xfId="12708"/>
    <cellStyle name="Porcentagem 3 9 9 2 3" xfId="7549"/>
    <cellStyle name="Porcentagem 3 9 9 2 3 2" xfId="15233"/>
    <cellStyle name="Porcentagem 3 9 9 2 4" xfId="10113"/>
    <cellStyle name="Porcentagem 3 9 9 3" xfId="3743"/>
    <cellStyle name="Porcentagem 3 9 9 3 2" xfId="11427"/>
    <cellStyle name="Porcentagem 3 9 9 4" xfId="6269"/>
    <cellStyle name="Porcentagem 3 9 9 4 2" xfId="13953"/>
    <cellStyle name="Porcentagem 3 9 9 5" xfId="8833"/>
    <cellStyle name="Separador de milhares 2" xfId="8148"/>
    <cellStyle name="Separador de milhares 2 2" xfId="114"/>
    <cellStyle name="Separador de milhares 2 3" xfId="126"/>
    <cellStyle name="Separador de milhares 2 4" xfId="132"/>
    <cellStyle name="Separador de milhares 2 5" xfId="140"/>
    <cellStyle name="Separador de milhares 2 6" xfId="148"/>
    <cellStyle name="Separador de milhares 4" xfId="115"/>
    <cellStyle name="Separador de milhares 5" xfId="116"/>
    <cellStyle name="Separador de milhares 5 10" xfId="845"/>
    <cellStyle name="Separador de milhares 5 10 2" xfId="2423"/>
    <cellStyle name="Separador de milhares 5 10 2 2" xfId="5018"/>
    <cellStyle name="Separador de milhares 5 10 2 2 2" xfId="12702"/>
    <cellStyle name="Separador de milhares 5 10 2 3" xfId="7543"/>
    <cellStyle name="Separador de milhares 5 10 2 3 2" xfId="15227"/>
    <cellStyle name="Separador de milhares 5 10 2 4" xfId="10107"/>
    <cellStyle name="Separador de milhares 5 10 3" xfId="3737"/>
    <cellStyle name="Separador de milhares 5 10 3 2" xfId="11421"/>
    <cellStyle name="Separador de milhares 5 10 4" xfId="6263"/>
    <cellStyle name="Separador de milhares 5 10 4 2" xfId="13947"/>
    <cellStyle name="Separador de milhares 5 10 5" xfId="8827"/>
    <cellStyle name="Separador de milhares 5 11" xfId="1783"/>
    <cellStyle name="Separador de milhares 5 11 2" xfId="4378"/>
    <cellStyle name="Separador de milhares 5 11 2 2" xfId="12062"/>
    <cellStyle name="Separador de milhares 5 11 3" xfId="6903"/>
    <cellStyle name="Separador de milhares 5 11 3 2" xfId="14587"/>
    <cellStyle name="Separador de milhares 5 11 4" xfId="9467"/>
    <cellStyle name="Separador de milhares 5 12" xfId="3090"/>
    <cellStyle name="Separador de milhares 5 12 2" xfId="10774"/>
    <cellStyle name="Separador de milhares 5 13" xfId="5623"/>
    <cellStyle name="Separador de milhares 5 13 2" xfId="13307"/>
    <cellStyle name="Separador de milhares 5 14" xfId="8187"/>
    <cellStyle name="Separador de milhares 5 2" xfId="186"/>
    <cellStyle name="Separador de milhares 5 2 10" xfId="1823"/>
    <cellStyle name="Separador de milhares 5 2 10 2" xfId="4418"/>
    <cellStyle name="Separador de milhares 5 2 10 2 2" xfId="12102"/>
    <cellStyle name="Separador de milhares 5 2 10 3" xfId="6943"/>
    <cellStyle name="Separador de milhares 5 2 10 3 2" xfId="14627"/>
    <cellStyle name="Separador de milhares 5 2 10 4" xfId="9507"/>
    <cellStyle name="Separador de milhares 5 2 11" xfId="3137"/>
    <cellStyle name="Separador de milhares 5 2 11 2" xfId="10821"/>
    <cellStyle name="Separador de milhares 5 2 12" xfId="5663"/>
    <cellStyle name="Separador de milhares 5 2 12 2" xfId="13347"/>
    <cellStyle name="Separador de milhares 5 2 13" xfId="8227"/>
    <cellStyle name="Separador de milhares 5 2 2" xfId="275"/>
    <cellStyle name="Separador de milhares 5 2 2 2" xfId="1003"/>
    <cellStyle name="Separador de milhares 5 2 2 2 2" xfId="2551"/>
    <cellStyle name="Separador de milhares 5 2 2 2 2 2" xfId="5146"/>
    <cellStyle name="Separador de milhares 5 2 2 2 2 2 2" xfId="12830"/>
    <cellStyle name="Separador de milhares 5 2 2 2 2 3" xfId="7671"/>
    <cellStyle name="Separador de milhares 5 2 2 2 2 3 2" xfId="15355"/>
    <cellStyle name="Separador de milhares 5 2 2 2 2 4" xfId="10235"/>
    <cellStyle name="Separador de milhares 5 2 2 2 3" xfId="3865"/>
    <cellStyle name="Separador de milhares 5 2 2 2 3 2" xfId="11549"/>
    <cellStyle name="Separador de milhares 5 2 2 2 4" xfId="6391"/>
    <cellStyle name="Separador de milhares 5 2 2 2 4 2" xfId="14075"/>
    <cellStyle name="Separador de milhares 5 2 2 2 5" xfId="8955"/>
    <cellStyle name="Separador de milhares 5 2 2 3" xfId="1911"/>
    <cellStyle name="Separador de milhares 5 2 2 3 2" xfId="4506"/>
    <cellStyle name="Separador de milhares 5 2 2 3 2 2" xfId="12190"/>
    <cellStyle name="Separador de milhares 5 2 2 3 3" xfId="7031"/>
    <cellStyle name="Separador de milhares 5 2 2 3 3 2" xfId="14715"/>
    <cellStyle name="Separador de milhares 5 2 2 3 4" xfId="9595"/>
    <cellStyle name="Separador de milhares 5 2 2 4" xfId="3225"/>
    <cellStyle name="Separador de milhares 5 2 2 4 2" xfId="10909"/>
    <cellStyle name="Separador de milhares 5 2 2 5" xfId="5751"/>
    <cellStyle name="Separador de milhares 5 2 2 5 2" xfId="13435"/>
    <cellStyle name="Separador de milhares 5 2 2 6" xfId="8315"/>
    <cellStyle name="Separador de milhares 5 2 3" xfId="347"/>
    <cellStyle name="Separador de milhares 5 2 3 2" xfId="1075"/>
    <cellStyle name="Separador de milhares 5 2 3 2 2" xfId="2623"/>
    <cellStyle name="Separador de milhares 5 2 3 2 2 2" xfId="5218"/>
    <cellStyle name="Separador de milhares 5 2 3 2 2 2 2" xfId="12902"/>
    <cellStyle name="Separador de milhares 5 2 3 2 2 3" xfId="7743"/>
    <cellStyle name="Separador de milhares 5 2 3 2 2 3 2" xfId="15427"/>
    <cellStyle name="Separador de milhares 5 2 3 2 2 4" xfId="10307"/>
    <cellStyle name="Separador de milhares 5 2 3 2 3" xfId="3937"/>
    <cellStyle name="Separador de milhares 5 2 3 2 3 2" xfId="11621"/>
    <cellStyle name="Separador de milhares 5 2 3 2 4" xfId="6463"/>
    <cellStyle name="Separador de milhares 5 2 3 2 4 2" xfId="14147"/>
    <cellStyle name="Separador de milhares 5 2 3 2 5" xfId="9027"/>
    <cellStyle name="Separador de milhares 5 2 3 3" xfId="1983"/>
    <cellStyle name="Separador de milhares 5 2 3 3 2" xfId="4578"/>
    <cellStyle name="Separador de milhares 5 2 3 3 2 2" xfId="12262"/>
    <cellStyle name="Separador de milhares 5 2 3 3 3" xfId="7103"/>
    <cellStyle name="Separador de milhares 5 2 3 3 3 2" xfId="14787"/>
    <cellStyle name="Separador de milhares 5 2 3 3 4" xfId="9667"/>
    <cellStyle name="Separador de milhares 5 2 3 4" xfId="3297"/>
    <cellStyle name="Separador de milhares 5 2 3 4 2" xfId="10981"/>
    <cellStyle name="Separador de milhares 5 2 3 5" xfId="5823"/>
    <cellStyle name="Separador de milhares 5 2 3 5 2" xfId="13507"/>
    <cellStyle name="Separador de milhares 5 2 3 6" xfId="8387"/>
    <cellStyle name="Separador de milhares 5 2 4" xfId="428"/>
    <cellStyle name="Separador de milhares 5 2 4 2" xfId="1156"/>
    <cellStyle name="Separador de milhares 5 2 4 2 2" xfId="2703"/>
    <cellStyle name="Separador de milhares 5 2 4 2 2 2" xfId="5298"/>
    <cellStyle name="Separador de milhares 5 2 4 2 2 2 2" xfId="12982"/>
    <cellStyle name="Separador de milhares 5 2 4 2 2 3" xfId="7823"/>
    <cellStyle name="Separador de milhares 5 2 4 2 2 3 2" xfId="15507"/>
    <cellStyle name="Separador de milhares 5 2 4 2 2 4" xfId="10387"/>
    <cellStyle name="Separador de milhares 5 2 4 2 3" xfId="4017"/>
    <cellStyle name="Separador de milhares 5 2 4 2 3 2" xfId="11701"/>
    <cellStyle name="Separador de milhares 5 2 4 2 4" xfId="6543"/>
    <cellStyle name="Separador de milhares 5 2 4 2 4 2" xfId="14227"/>
    <cellStyle name="Separador de milhares 5 2 4 2 5" xfId="9107"/>
    <cellStyle name="Separador de milhares 5 2 4 3" xfId="2063"/>
    <cellStyle name="Separador de milhares 5 2 4 3 2" xfId="4658"/>
    <cellStyle name="Separador de milhares 5 2 4 3 2 2" xfId="12342"/>
    <cellStyle name="Separador de milhares 5 2 4 3 3" xfId="7183"/>
    <cellStyle name="Separador de milhares 5 2 4 3 3 2" xfId="14867"/>
    <cellStyle name="Separador de milhares 5 2 4 3 4" xfId="9747"/>
    <cellStyle name="Separador de milhares 5 2 4 4" xfId="3377"/>
    <cellStyle name="Separador de milhares 5 2 4 4 2" xfId="11061"/>
    <cellStyle name="Separador de milhares 5 2 4 5" xfId="5903"/>
    <cellStyle name="Separador de milhares 5 2 4 5 2" xfId="13587"/>
    <cellStyle name="Separador de milhares 5 2 4 6" xfId="8467"/>
    <cellStyle name="Separador de milhares 5 2 5" xfId="558"/>
    <cellStyle name="Separador de milhares 5 2 5 2" xfId="1286"/>
    <cellStyle name="Separador de milhares 5 2 5 2 2" xfId="2833"/>
    <cellStyle name="Separador de milhares 5 2 5 2 2 2" xfId="5428"/>
    <cellStyle name="Separador de milhares 5 2 5 2 2 2 2" xfId="13112"/>
    <cellStyle name="Separador de milhares 5 2 5 2 2 3" xfId="7953"/>
    <cellStyle name="Separador de milhares 5 2 5 2 2 3 2" xfId="15637"/>
    <cellStyle name="Separador de milhares 5 2 5 2 2 4" xfId="10517"/>
    <cellStyle name="Separador de milhares 5 2 5 2 3" xfId="4147"/>
    <cellStyle name="Separador de milhares 5 2 5 2 3 2" xfId="11831"/>
    <cellStyle name="Separador de milhares 5 2 5 2 4" xfId="6673"/>
    <cellStyle name="Separador de milhares 5 2 5 2 4 2" xfId="14357"/>
    <cellStyle name="Separador de milhares 5 2 5 2 5" xfId="9237"/>
    <cellStyle name="Separador de milhares 5 2 5 3" xfId="2193"/>
    <cellStyle name="Separador de milhares 5 2 5 3 2" xfId="4788"/>
    <cellStyle name="Separador de milhares 5 2 5 3 2 2" xfId="12472"/>
    <cellStyle name="Separador de milhares 5 2 5 3 3" xfId="7313"/>
    <cellStyle name="Separador de milhares 5 2 5 3 3 2" xfId="14997"/>
    <cellStyle name="Separador de milhares 5 2 5 3 4" xfId="9877"/>
    <cellStyle name="Separador de milhares 5 2 5 4" xfId="3507"/>
    <cellStyle name="Separador de milhares 5 2 5 4 2" xfId="11191"/>
    <cellStyle name="Separador de milhares 5 2 5 5" xfId="6033"/>
    <cellStyle name="Separador de milhares 5 2 5 5 2" xfId="13717"/>
    <cellStyle name="Separador de milhares 5 2 5 6" xfId="8597"/>
    <cellStyle name="Separador de milhares 5 2 6" xfId="626"/>
    <cellStyle name="Separador de milhares 5 2 6 2" xfId="1354"/>
    <cellStyle name="Separador de milhares 5 2 6 2 2" xfId="2901"/>
    <cellStyle name="Separador de milhares 5 2 6 2 2 2" xfId="5496"/>
    <cellStyle name="Separador de milhares 5 2 6 2 2 2 2" xfId="13180"/>
    <cellStyle name="Separador de milhares 5 2 6 2 2 3" xfId="8021"/>
    <cellStyle name="Separador de milhares 5 2 6 2 2 3 2" xfId="15705"/>
    <cellStyle name="Separador de milhares 5 2 6 2 2 4" xfId="10585"/>
    <cellStyle name="Separador de milhares 5 2 6 2 3" xfId="4215"/>
    <cellStyle name="Separador de milhares 5 2 6 2 3 2" xfId="11899"/>
    <cellStyle name="Separador de milhares 5 2 6 2 4" xfId="6741"/>
    <cellStyle name="Separador de milhares 5 2 6 2 4 2" xfId="14425"/>
    <cellStyle name="Separador de milhares 5 2 6 2 5" xfId="9305"/>
    <cellStyle name="Separador de milhares 5 2 6 3" xfId="2261"/>
    <cellStyle name="Separador de milhares 5 2 6 3 2" xfId="4856"/>
    <cellStyle name="Separador de milhares 5 2 6 3 2 2" xfId="12540"/>
    <cellStyle name="Separador de milhares 5 2 6 3 3" xfId="7381"/>
    <cellStyle name="Separador de milhares 5 2 6 3 3 2" xfId="15065"/>
    <cellStyle name="Separador de milhares 5 2 6 3 4" xfId="9945"/>
    <cellStyle name="Separador de milhares 5 2 6 4" xfId="3575"/>
    <cellStyle name="Separador de milhares 5 2 6 4 2" xfId="11259"/>
    <cellStyle name="Separador de milhares 5 2 6 5" xfId="6101"/>
    <cellStyle name="Separador de milhares 5 2 6 5 2" xfId="13785"/>
    <cellStyle name="Separador de milhares 5 2 6 6" xfId="8665"/>
    <cellStyle name="Separador de milhares 5 2 7" xfId="702"/>
    <cellStyle name="Separador de milhares 5 2 7 2" xfId="1430"/>
    <cellStyle name="Separador de milhares 5 2 7 2 2" xfId="2977"/>
    <cellStyle name="Separador de milhares 5 2 7 2 2 2" xfId="5572"/>
    <cellStyle name="Separador de milhares 5 2 7 2 2 2 2" xfId="13256"/>
    <cellStyle name="Separador de milhares 5 2 7 2 2 3" xfId="8097"/>
    <cellStyle name="Separador de milhares 5 2 7 2 2 3 2" xfId="15781"/>
    <cellStyle name="Separador de milhares 5 2 7 2 2 4" xfId="10661"/>
    <cellStyle name="Separador de milhares 5 2 7 2 3" xfId="4291"/>
    <cellStyle name="Separador de milhares 5 2 7 2 3 2" xfId="11975"/>
    <cellStyle name="Separador de milhares 5 2 7 2 4" xfId="6817"/>
    <cellStyle name="Separador de milhares 5 2 7 2 4 2" xfId="14501"/>
    <cellStyle name="Separador de milhares 5 2 7 2 5" xfId="9381"/>
    <cellStyle name="Separador de milhares 5 2 7 3" xfId="2337"/>
    <cellStyle name="Separador de milhares 5 2 7 3 2" xfId="4932"/>
    <cellStyle name="Separador de milhares 5 2 7 3 2 2" xfId="12616"/>
    <cellStyle name="Separador de milhares 5 2 7 3 3" xfId="7457"/>
    <cellStyle name="Separador de milhares 5 2 7 3 3 2" xfId="15141"/>
    <cellStyle name="Separador de milhares 5 2 7 3 4" xfId="10021"/>
    <cellStyle name="Separador de milhares 5 2 7 4" xfId="3651"/>
    <cellStyle name="Separador de milhares 5 2 7 4 2" xfId="11335"/>
    <cellStyle name="Separador de milhares 5 2 7 5" xfId="6177"/>
    <cellStyle name="Separador de milhares 5 2 7 5 2" xfId="13861"/>
    <cellStyle name="Separador de milhares 5 2 7 6" xfId="8741"/>
    <cellStyle name="Separador de milhares 5 2 8" xfId="748"/>
    <cellStyle name="Separador de milhares 5 2 8 2" xfId="1476"/>
    <cellStyle name="Separador de milhares 5 2 8 2 2" xfId="3023"/>
    <cellStyle name="Separador de milhares 5 2 8 2 2 2" xfId="5618"/>
    <cellStyle name="Separador de milhares 5 2 8 2 2 2 2" xfId="13302"/>
    <cellStyle name="Separador de milhares 5 2 8 2 2 3" xfId="8143"/>
    <cellStyle name="Separador de milhares 5 2 8 2 2 3 2" xfId="15827"/>
    <cellStyle name="Separador de milhares 5 2 8 2 2 4" xfId="10707"/>
    <cellStyle name="Separador de milhares 5 2 8 2 3" xfId="4337"/>
    <cellStyle name="Separador de milhares 5 2 8 2 3 2" xfId="12021"/>
    <cellStyle name="Separador de milhares 5 2 8 2 4" xfId="6863"/>
    <cellStyle name="Separador de milhares 5 2 8 2 4 2" xfId="14547"/>
    <cellStyle name="Separador de milhares 5 2 8 2 5" xfId="9427"/>
    <cellStyle name="Separador de milhares 5 2 8 3" xfId="2383"/>
    <cellStyle name="Separador de milhares 5 2 8 3 2" xfId="4978"/>
    <cellStyle name="Separador de milhares 5 2 8 3 2 2" xfId="12662"/>
    <cellStyle name="Separador de milhares 5 2 8 3 3" xfId="7503"/>
    <cellStyle name="Separador de milhares 5 2 8 3 3 2" xfId="15187"/>
    <cellStyle name="Separador de milhares 5 2 8 3 4" xfId="10067"/>
    <cellStyle name="Separador de milhares 5 2 8 4" xfId="3697"/>
    <cellStyle name="Separador de milhares 5 2 8 4 2" xfId="11381"/>
    <cellStyle name="Separador de milhares 5 2 8 5" xfId="6223"/>
    <cellStyle name="Separador de milhares 5 2 8 5 2" xfId="13907"/>
    <cellStyle name="Separador de milhares 5 2 8 6" xfId="8787"/>
    <cellStyle name="Separador de milhares 5 2 9" xfId="914"/>
    <cellStyle name="Separador de milhares 5 2 9 2" xfId="2463"/>
    <cellStyle name="Separador de milhares 5 2 9 2 2" xfId="5058"/>
    <cellStyle name="Separador de milhares 5 2 9 2 2 2" xfId="12742"/>
    <cellStyle name="Separador de milhares 5 2 9 2 3" xfId="7583"/>
    <cellStyle name="Separador de milhares 5 2 9 2 3 2" xfId="15267"/>
    <cellStyle name="Separador de milhares 5 2 9 2 4" xfId="10147"/>
    <cellStyle name="Separador de milhares 5 2 9 3" xfId="3777"/>
    <cellStyle name="Separador de milhares 5 2 9 3 2" xfId="11461"/>
    <cellStyle name="Separador de milhares 5 2 9 4" xfId="6303"/>
    <cellStyle name="Separador de milhares 5 2 9 4 2" xfId="13987"/>
    <cellStyle name="Separador de milhares 5 2 9 5" xfId="8867"/>
    <cellStyle name="Separador de milhares 5 3" xfId="232"/>
    <cellStyle name="Separador de milhares 5 3 2" xfId="960"/>
    <cellStyle name="Separador de milhares 5 3 2 2" xfId="2508"/>
    <cellStyle name="Separador de milhares 5 3 2 2 2" xfId="5103"/>
    <cellStyle name="Separador de milhares 5 3 2 2 2 2" xfId="12787"/>
    <cellStyle name="Separador de milhares 5 3 2 2 3" xfId="7628"/>
    <cellStyle name="Separador de milhares 5 3 2 2 3 2" xfId="15312"/>
    <cellStyle name="Separador de milhares 5 3 2 2 4" xfId="10192"/>
    <cellStyle name="Separador de milhares 5 3 2 3" xfId="3822"/>
    <cellStyle name="Separador de milhares 5 3 2 3 2" xfId="11506"/>
    <cellStyle name="Separador de milhares 5 3 2 4" xfId="6348"/>
    <cellStyle name="Separador de milhares 5 3 2 4 2" xfId="14032"/>
    <cellStyle name="Separador de milhares 5 3 2 5" xfId="8912"/>
    <cellStyle name="Separador de milhares 5 3 3" xfId="1868"/>
    <cellStyle name="Separador de milhares 5 3 3 2" xfId="4463"/>
    <cellStyle name="Separador de milhares 5 3 3 2 2" xfId="12147"/>
    <cellStyle name="Separador de milhares 5 3 3 3" xfId="6988"/>
    <cellStyle name="Separador de milhares 5 3 3 3 2" xfId="14672"/>
    <cellStyle name="Separador de milhares 5 3 3 4" xfId="9552"/>
    <cellStyle name="Separador de milhares 5 3 4" xfId="3182"/>
    <cellStyle name="Separador de milhares 5 3 4 2" xfId="10866"/>
    <cellStyle name="Separador de milhares 5 3 5" xfId="5708"/>
    <cellStyle name="Separador de milhares 5 3 5 2" xfId="13392"/>
    <cellStyle name="Separador de milhares 5 3 6" xfId="8272"/>
    <cellStyle name="Separador de milhares 5 4" xfId="307"/>
    <cellStyle name="Separador de milhares 5 4 2" xfId="1035"/>
    <cellStyle name="Separador de milhares 5 4 2 2" xfId="2583"/>
    <cellStyle name="Separador de milhares 5 4 2 2 2" xfId="5178"/>
    <cellStyle name="Separador de milhares 5 4 2 2 2 2" xfId="12862"/>
    <cellStyle name="Separador de milhares 5 4 2 2 3" xfId="7703"/>
    <cellStyle name="Separador de milhares 5 4 2 2 3 2" xfId="15387"/>
    <cellStyle name="Separador de milhares 5 4 2 2 4" xfId="10267"/>
    <cellStyle name="Separador de milhares 5 4 2 3" xfId="3897"/>
    <cellStyle name="Separador de milhares 5 4 2 3 2" xfId="11581"/>
    <cellStyle name="Separador de milhares 5 4 2 4" xfId="6423"/>
    <cellStyle name="Separador de milhares 5 4 2 4 2" xfId="14107"/>
    <cellStyle name="Separador de milhares 5 4 2 5" xfId="8987"/>
    <cellStyle name="Separador de milhares 5 4 3" xfId="1943"/>
    <cellStyle name="Separador de milhares 5 4 3 2" xfId="4538"/>
    <cellStyle name="Separador de milhares 5 4 3 2 2" xfId="12222"/>
    <cellStyle name="Separador de milhares 5 4 3 3" xfId="7063"/>
    <cellStyle name="Separador de milhares 5 4 3 3 2" xfId="14747"/>
    <cellStyle name="Separador de milhares 5 4 3 4" xfId="9627"/>
    <cellStyle name="Separador de milhares 5 4 4" xfId="3257"/>
    <cellStyle name="Separador de milhares 5 4 4 2" xfId="10941"/>
    <cellStyle name="Separador de milhares 5 4 5" xfId="5783"/>
    <cellStyle name="Separador de milhares 5 4 5 2" xfId="13467"/>
    <cellStyle name="Separador de milhares 5 4 6" xfId="8347"/>
    <cellStyle name="Separador de milhares 5 5" xfId="388"/>
    <cellStyle name="Separador de milhares 5 5 2" xfId="1116"/>
    <cellStyle name="Separador de milhares 5 5 2 2" xfId="2663"/>
    <cellStyle name="Separador de milhares 5 5 2 2 2" xfId="5258"/>
    <cellStyle name="Separador de milhares 5 5 2 2 2 2" xfId="12942"/>
    <cellStyle name="Separador de milhares 5 5 2 2 3" xfId="7783"/>
    <cellStyle name="Separador de milhares 5 5 2 2 3 2" xfId="15467"/>
    <cellStyle name="Separador de milhares 5 5 2 2 4" xfId="10347"/>
    <cellStyle name="Separador de milhares 5 5 2 3" xfId="3977"/>
    <cellStyle name="Separador de milhares 5 5 2 3 2" xfId="11661"/>
    <cellStyle name="Separador de milhares 5 5 2 4" xfId="6503"/>
    <cellStyle name="Separador de milhares 5 5 2 4 2" xfId="14187"/>
    <cellStyle name="Separador de milhares 5 5 2 5" xfId="9067"/>
    <cellStyle name="Separador de milhares 5 5 3" xfId="2023"/>
    <cellStyle name="Separador de milhares 5 5 3 2" xfId="4618"/>
    <cellStyle name="Separador de milhares 5 5 3 2 2" xfId="12302"/>
    <cellStyle name="Separador de milhares 5 5 3 3" xfId="7143"/>
    <cellStyle name="Separador de milhares 5 5 3 3 2" xfId="14827"/>
    <cellStyle name="Separador de milhares 5 5 3 4" xfId="9707"/>
    <cellStyle name="Separador de milhares 5 5 4" xfId="3337"/>
    <cellStyle name="Separador de milhares 5 5 4 2" xfId="11021"/>
    <cellStyle name="Separador de milhares 5 5 5" xfId="5863"/>
    <cellStyle name="Separador de milhares 5 5 5 2" xfId="13547"/>
    <cellStyle name="Separador de milhares 5 5 6" xfId="8427"/>
    <cellStyle name="Separador de milhares 5 6" xfId="502"/>
    <cellStyle name="Separador de milhares 5 6 2" xfId="1230"/>
    <cellStyle name="Separador de milhares 5 6 2 2" xfId="2777"/>
    <cellStyle name="Separador de milhares 5 6 2 2 2" xfId="5372"/>
    <cellStyle name="Separador de milhares 5 6 2 2 2 2" xfId="13056"/>
    <cellStyle name="Separador de milhares 5 6 2 2 3" xfId="7897"/>
    <cellStyle name="Separador de milhares 5 6 2 2 3 2" xfId="15581"/>
    <cellStyle name="Separador de milhares 5 6 2 2 4" xfId="10461"/>
    <cellStyle name="Separador de milhares 5 6 2 3" xfId="4091"/>
    <cellStyle name="Separador de milhares 5 6 2 3 2" xfId="11775"/>
    <cellStyle name="Separador de milhares 5 6 2 4" xfId="6617"/>
    <cellStyle name="Separador de milhares 5 6 2 4 2" xfId="14301"/>
    <cellStyle name="Separador de milhares 5 6 2 5" xfId="9181"/>
    <cellStyle name="Separador de milhares 5 6 3" xfId="2137"/>
    <cellStyle name="Separador de milhares 5 6 3 2" xfId="4732"/>
    <cellStyle name="Separador de milhares 5 6 3 2 2" xfId="12416"/>
    <cellStyle name="Separador de milhares 5 6 3 3" xfId="7257"/>
    <cellStyle name="Separador de milhares 5 6 3 3 2" xfId="14941"/>
    <cellStyle name="Separador de milhares 5 6 3 4" xfId="9821"/>
    <cellStyle name="Separador de milhares 5 6 4" xfId="3451"/>
    <cellStyle name="Separador de milhares 5 6 4 2" xfId="11135"/>
    <cellStyle name="Separador de milhares 5 6 5" xfId="5977"/>
    <cellStyle name="Separador de milhares 5 6 5 2" xfId="13661"/>
    <cellStyle name="Separador de milhares 5 6 6" xfId="8541"/>
    <cellStyle name="Separador de milhares 5 7" xfId="576"/>
    <cellStyle name="Separador de milhares 5 7 2" xfId="1304"/>
    <cellStyle name="Separador de milhares 5 7 2 2" xfId="2851"/>
    <cellStyle name="Separador de milhares 5 7 2 2 2" xfId="5446"/>
    <cellStyle name="Separador de milhares 5 7 2 2 2 2" xfId="13130"/>
    <cellStyle name="Separador de milhares 5 7 2 2 3" xfId="7971"/>
    <cellStyle name="Separador de milhares 5 7 2 2 3 2" xfId="15655"/>
    <cellStyle name="Separador de milhares 5 7 2 2 4" xfId="10535"/>
    <cellStyle name="Separador de milhares 5 7 2 3" xfId="4165"/>
    <cellStyle name="Separador de milhares 5 7 2 3 2" xfId="11849"/>
    <cellStyle name="Separador de milhares 5 7 2 4" xfId="6691"/>
    <cellStyle name="Separador de milhares 5 7 2 4 2" xfId="14375"/>
    <cellStyle name="Separador de milhares 5 7 2 5" xfId="9255"/>
    <cellStyle name="Separador de milhares 5 7 3" xfId="2211"/>
    <cellStyle name="Separador de milhares 5 7 3 2" xfId="4806"/>
    <cellStyle name="Separador de milhares 5 7 3 2 2" xfId="12490"/>
    <cellStyle name="Separador de milhares 5 7 3 3" xfId="7331"/>
    <cellStyle name="Separador de milhares 5 7 3 3 2" xfId="15015"/>
    <cellStyle name="Separador de milhares 5 7 3 4" xfId="9895"/>
    <cellStyle name="Separador de milhares 5 7 4" xfId="3525"/>
    <cellStyle name="Separador de milhares 5 7 4 2" xfId="11209"/>
    <cellStyle name="Separador de milhares 5 7 5" xfId="6051"/>
    <cellStyle name="Separador de milhares 5 7 5 2" xfId="13735"/>
    <cellStyle name="Separador de milhares 5 7 6" xfId="8615"/>
    <cellStyle name="Separador de milhares 5 8" xfId="653"/>
    <cellStyle name="Separador de milhares 5 8 2" xfId="1381"/>
    <cellStyle name="Separador de milhares 5 8 2 2" xfId="2928"/>
    <cellStyle name="Separador de milhares 5 8 2 2 2" xfId="5523"/>
    <cellStyle name="Separador de milhares 5 8 2 2 2 2" xfId="13207"/>
    <cellStyle name="Separador de milhares 5 8 2 2 3" xfId="8048"/>
    <cellStyle name="Separador de milhares 5 8 2 2 3 2" xfId="15732"/>
    <cellStyle name="Separador de milhares 5 8 2 2 4" xfId="10612"/>
    <cellStyle name="Separador de milhares 5 8 2 3" xfId="4242"/>
    <cellStyle name="Separador de milhares 5 8 2 3 2" xfId="11926"/>
    <cellStyle name="Separador de milhares 5 8 2 4" xfId="6768"/>
    <cellStyle name="Separador de milhares 5 8 2 4 2" xfId="14452"/>
    <cellStyle name="Separador de milhares 5 8 2 5" xfId="9332"/>
    <cellStyle name="Separador de milhares 5 8 3" xfId="2288"/>
    <cellStyle name="Separador de milhares 5 8 3 2" xfId="4883"/>
    <cellStyle name="Separador de milhares 5 8 3 2 2" xfId="12567"/>
    <cellStyle name="Separador de milhares 5 8 3 3" xfId="7408"/>
    <cellStyle name="Separador de milhares 5 8 3 3 2" xfId="15092"/>
    <cellStyle name="Separador de milhares 5 8 3 4" xfId="9972"/>
    <cellStyle name="Separador de milhares 5 8 4" xfId="3602"/>
    <cellStyle name="Separador de milhares 5 8 4 2" xfId="11286"/>
    <cellStyle name="Separador de milhares 5 8 5" xfId="6128"/>
    <cellStyle name="Separador de milhares 5 8 5 2" xfId="13812"/>
    <cellStyle name="Separador de milhares 5 8 6" xfId="8692"/>
    <cellStyle name="Separador de milhares 5 9" xfId="708"/>
    <cellStyle name="Separador de milhares 5 9 2" xfId="1436"/>
    <cellStyle name="Separador de milhares 5 9 2 2" xfId="2983"/>
    <cellStyle name="Separador de milhares 5 9 2 2 2" xfId="5578"/>
    <cellStyle name="Separador de milhares 5 9 2 2 2 2" xfId="13262"/>
    <cellStyle name="Separador de milhares 5 9 2 2 3" xfId="8103"/>
    <cellStyle name="Separador de milhares 5 9 2 2 3 2" xfId="15787"/>
    <cellStyle name="Separador de milhares 5 9 2 2 4" xfId="10667"/>
    <cellStyle name="Separador de milhares 5 9 2 3" xfId="4297"/>
    <cellStyle name="Separador de milhares 5 9 2 3 2" xfId="11981"/>
    <cellStyle name="Separador de milhares 5 9 2 4" xfId="6823"/>
    <cellStyle name="Separador de milhares 5 9 2 4 2" xfId="14507"/>
    <cellStyle name="Separador de milhares 5 9 2 5" xfId="9387"/>
    <cellStyle name="Separador de milhares 5 9 3" xfId="2343"/>
    <cellStyle name="Separador de milhares 5 9 3 2" xfId="4938"/>
    <cellStyle name="Separador de milhares 5 9 3 2 2" xfId="12622"/>
    <cellStyle name="Separador de milhares 5 9 3 3" xfId="7463"/>
    <cellStyle name="Separador de milhares 5 9 3 3 2" xfId="15147"/>
    <cellStyle name="Separador de milhares 5 9 3 4" xfId="10027"/>
    <cellStyle name="Separador de milhares 5 9 4" xfId="3657"/>
    <cellStyle name="Separador de milhares 5 9 4 2" xfId="11341"/>
    <cellStyle name="Separador de milhares 5 9 5" xfId="6183"/>
    <cellStyle name="Separador de milhares 5 9 5 2" xfId="13867"/>
    <cellStyle name="Separador de milhares 5 9 6" xfId="8747"/>
    <cellStyle name="Título 1 1" xfId="117"/>
    <cellStyle name="Vírgula" xfId="2" builtinId="3"/>
    <cellStyle name="Vírgula 2" xfId="38"/>
    <cellStyle name="Vírgula 2 2" xfId="118"/>
    <cellStyle name="Vírgula 2 3" xfId="127"/>
    <cellStyle name="Vírgula 2 4" xfId="133"/>
    <cellStyle name="Vírgula 2 5" xfId="141"/>
    <cellStyle name="Vírgula 2 6" xfId="149"/>
    <cellStyle name="Vírgula 3" xfId="8149"/>
  </cellStyles>
  <dxfs count="0"/>
  <tableStyles count="0" defaultTableStyle="TableStyleMedium9" defaultPivotStyle="PivotStyleLight16"/>
  <colors>
    <mruColors>
      <color rgb="FFC2DFFE"/>
      <color rgb="FF6B95C7"/>
      <color rgb="FF618D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twoCellAnchor editAs="oneCell">
    <xdr:from>
      <xdr:col>14</xdr:col>
      <xdr:colOff>353785</xdr:colOff>
      <xdr:row>0</xdr:row>
      <xdr:rowOff>81642</xdr:rowOff>
    </xdr:from>
    <xdr:to>
      <xdr:col>14</xdr:col>
      <xdr:colOff>1423563</xdr:colOff>
      <xdr:row>6</xdr:row>
      <xdr:rowOff>54427</xdr:rowOff>
    </xdr:to>
    <xdr:pic>
      <xdr:nvPicPr>
        <xdr:cNvPr id="4" name="Imagem 3"/>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723428" y="81642"/>
          <a:ext cx="1069778" cy="9933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5" name="Imagem 4" descr="DMS - logo original"/>
        <xdr:cNvPicPr/>
      </xdr:nvPicPr>
      <xdr:blipFill>
        <a:blip xmlns:r="http://schemas.openxmlformats.org/officeDocument/2006/relationships" r:embed="rId1" cstate="print"/>
        <a:srcRect/>
        <a:stretch>
          <a:fillRect/>
        </a:stretch>
      </xdr:blipFill>
      <xdr:spPr bwMode="auto">
        <a:xfrm>
          <a:off x="231320" y="168592"/>
          <a:ext cx="2793376" cy="819831"/>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8"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311204" y="149678"/>
          <a:ext cx="2360083" cy="908159"/>
        </a:xfrm>
        <a:prstGeom prst="rect">
          <a:avLst/>
        </a:prstGeom>
        <a:noFill/>
      </xdr:spPr>
    </xdr:pic>
    <xdr:clientData/>
  </xdr:twoCellAnchor>
  <xdr:twoCellAnchor editAs="oneCell">
    <xdr:from>
      <xdr:col>12</xdr:col>
      <xdr:colOff>489859</xdr:colOff>
      <xdr:row>0</xdr:row>
      <xdr:rowOff>163287</xdr:rowOff>
    </xdr:from>
    <xdr:to>
      <xdr:col>14</xdr:col>
      <xdr:colOff>340181</xdr:colOff>
      <xdr:row>6</xdr:row>
      <xdr:rowOff>28575</xdr:rowOff>
    </xdr:to>
    <xdr:pic>
      <xdr:nvPicPr>
        <xdr:cNvPr id="9" name="Picture 32" descr="http://www.territoriorural.com.br/EMBRAPA/LOGOS_EMBRAPA/EMBRAPA_SUL.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532680" y="163287"/>
          <a:ext cx="2041072" cy="88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322262</xdr:colOff>
      <xdr:row>28</xdr:row>
      <xdr:rowOff>130176</xdr:rowOff>
    </xdr:from>
    <xdr:ext cx="228600" cy="718466"/>
    <xdr:sp macro="" textlink="">
      <xdr:nvSpPr>
        <xdr:cNvPr id="16" name="CaixaDeTexto 15"/>
        <xdr:cNvSpPr txBox="1"/>
      </xdr:nvSpPr>
      <xdr:spPr>
        <a:xfrm>
          <a:off x="1598612" y="4521201"/>
          <a:ext cx="228600"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57150</xdr:colOff>
      <xdr:row>30</xdr:row>
      <xdr:rowOff>28575</xdr:rowOff>
    </xdr:from>
    <xdr:ext cx="309034" cy="283458"/>
    <xdr:sp macro="" textlink="">
      <xdr:nvSpPr>
        <xdr:cNvPr id="17" name="CaixaDeTexto 16"/>
        <xdr:cNvSpPr txBox="1"/>
      </xdr:nvSpPr>
      <xdr:spPr>
        <a:xfrm>
          <a:off x="5038725" y="4800600"/>
          <a:ext cx="309034"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-1</a:t>
          </a:r>
        </a:p>
      </xdr:txBody>
    </xdr:sp>
    <xdr:clientData/>
  </xdr:oneCellAnchor>
  <xdr:oneCellAnchor>
    <xdr:from>
      <xdr:col>3</xdr:col>
      <xdr:colOff>2776538</xdr:colOff>
      <xdr:row>28</xdr:row>
      <xdr:rowOff>169863</xdr:rowOff>
    </xdr:from>
    <xdr:ext cx="276225" cy="680507"/>
    <xdr:sp macro="" textlink="">
      <xdr:nvSpPr>
        <xdr:cNvPr id="18" name="CaixaDeTexto 17"/>
        <xdr:cNvSpPr txBox="1"/>
      </xdr:nvSpPr>
      <xdr:spPr>
        <a:xfrm>
          <a:off x="4691063" y="4560888"/>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2</xdr:col>
      <xdr:colOff>523875</xdr:colOff>
      <xdr:row>29</xdr:row>
      <xdr:rowOff>85725</xdr:rowOff>
    </xdr:from>
    <xdr:ext cx="276225" cy="680507"/>
    <xdr:sp macro="" textlink="">
      <xdr:nvSpPr>
        <xdr:cNvPr id="19" name="CaixaDeTexto 18"/>
        <xdr:cNvSpPr txBox="1"/>
      </xdr:nvSpPr>
      <xdr:spPr>
        <a:xfrm rot="10800000">
          <a:off x="1800225" y="4667250"/>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1</xdr:col>
      <xdr:colOff>19050</xdr:colOff>
      <xdr:row>30</xdr:row>
      <xdr:rowOff>19050</xdr:rowOff>
    </xdr:from>
    <xdr:ext cx="485902" cy="283458"/>
    <xdr:sp macro="" textlink="">
      <xdr:nvSpPr>
        <xdr:cNvPr id="20" name="CaixaDeTexto 19"/>
        <xdr:cNvSpPr txBox="1"/>
      </xdr:nvSpPr>
      <xdr:spPr>
        <a:xfrm>
          <a:off x="657225" y="4791075"/>
          <a:ext cx="485902"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BDI =</a:t>
          </a:r>
        </a:p>
      </xdr:txBody>
    </xdr:sp>
    <xdr:clientData/>
  </xdr:oneCellAnchor>
  <xdr:oneCellAnchor>
    <xdr:from>
      <xdr:col>4</xdr:col>
      <xdr:colOff>238125</xdr:colOff>
      <xdr:row>29</xdr:row>
      <xdr:rowOff>47625</xdr:rowOff>
    </xdr:from>
    <xdr:ext cx="276226" cy="718466"/>
    <xdr:sp macro="" textlink="">
      <xdr:nvSpPr>
        <xdr:cNvPr id="21" name="CaixaDeTexto 20"/>
        <xdr:cNvSpPr txBox="1"/>
      </xdr:nvSpPr>
      <xdr:spPr>
        <a:xfrm rot="10800000">
          <a:off x="5219700" y="4629150"/>
          <a:ext cx="276226"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361950</xdr:colOff>
      <xdr:row>30</xdr:row>
      <xdr:rowOff>38100</xdr:rowOff>
    </xdr:from>
    <xdr:ext cx="515579" cy="283458"/>
    <xdr:sp macro="" textlink="">
      <xdr:nvSpPr>
        <xdr:cNvPr id="22" name="CaixaDeTexto 21"/>
        <xdr:cNvSpPr txBox="1"/>
      </xdr:nvSpPr>
      <xdr:spPr>
        <a:xfrm>
          <a:off x="5343525" y="4810125"/>
          <a:ext cx="515579"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x</a:t>
          </a:r>
          <a:r>
            <a:rPr lang="pt-BR" sz="1100" baseline="0"/>
            <a:t> </a:t>
          </a:r>
          <a:r>
            <a:rPr lang="pt-BR" sz="1100"/>
            <a:t>100</a:t>
          </a: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3</xdr:col>
      <xdr:colOff>1295136</xdr:colOff>
      <xdr:row>0</xdr:row>
      <xdr:rowOff>0</xdr:rowOff>
    </xdr:from>
    <xdr:to>
      <xdr:col>4</xdr:col>
      <xdr:colOff>1324</xdr:colOff>
      <xdr:row>7</xdr:row>
      <xdr:rowOff>26495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6581511" y="0"/>
          <a:ext cx="0" cy="1165413"/>
        </a:xfrm>
        <a:prstGeom prst="rect">
          <a:avLst/>
        </a:prstGeom>
        <a:noFill/>
      </xdr:spPr>
    </xdr:pic>
    <xdr:clientData/>
  </xdr:twoCellAnchor>
  <xdr:twoCellAnchor editAs="oneCell">
    <xdr:from>
      <xdr:col>0</xdr:col>
      <xdr:colOff>166688</xdr:colOff>
      <xdr:row>0</xdr:row>
      <xdr:rowOff>149883</xdr:rowOff>
    </xdr:from>
    <xdr:to>
      <xdr:col>1</xdr:col>
      <xdr:colOff>2352845</xdr:colOff>
      <xdr:row>5</xdr:row>
      <xdr:rowOff>136276</xdr:rowOff>
    </xdr:to>
    <xdr:pic>
      <xdr:nvPicPr>
        <xdr:cNvPr id="3" name="Imagem 2" descr="DMS - logo original"/>
        <xdr:cNvPicPr/>
      </xdr:nvPicPr>
      <xdr:blipFill>
        <a:blip xmlns:r="http://schemas.openxmlformats.org/officeDocument/2006/relationships" r:embed="rId2" cstate="print"/>
        <a:srcRect/>
        <a:stretch>
          <a:fillRect/>
        </a:stretch>
      </xdr:blipFill>
      <xdr:spPr bwMode="auto">
        <a:xfrm>
          <a:off x="166688" y="149883"/>
          <a:ext cx="2793376" cy="819831"/>
        </a:xfrm>
        <a:prstGeom prst="rect">
          <a:avLst/>
        </a:prstGeom>
        <a:noFill/>
        <a:ln w="9525">
          <a:noFill/>
          <a:miter lim="800000"/>
          <a:headEnd/>
          <a:tailEnd/>
        </a:ln>
      </xdr:spPr>
    </xdr:pic>
    <xdr:clientData/>
  </xdr:twoCellAnchor>
  <xdr:twoCellAnchor editAs="oneCell">
    <xdr:from>
      <xdr:col>1</xdr:col>
      <xdr:colOff>2584924</xdr:colOff>
      <xdr:row>0</xdr:row>
      <xdr:rowOff>130969</xdr:rowOff>
    </xdr:from>
    <xdr:to>
      <xdr:col>3</xdr:col>
      <xdr:colOff>182507</xdr:colOff>
      <xdr:row>6</xdr:row>
      <xdr:rowOff>39003</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192143" y="130969"/>
          <a:ext cx="2360083" cy="908159"/>
        </a:xfrm>
        <a:prstGeom prst="rect">
          <a:avLst/>
        </a:prstGeom>
        <a:noFill/>
      </xdr:spPr>
    </xdr:pic>
    <xdr:clientData/>
  </xdr:twoCellAnchor>
  <xdr:twoCellAnchor editAs="oneCell">
    <xdr:from>
      <xdr:col>8</xdr:col>
      <xdr:colOff>23812</xdr:colOff>
      <xdr:row>0</xdr:row>
      <xdr:rowOff>71437</xdr:rowOff>
    </xdr:from>
    <xdr:to>
      <xdr:col>8</xdr:col>
      <xdr:colOff>1093590</xdr:colOff>
      <xdr:row>6</xdr:row>
      <xdr:rowOff>64633</xdr:rowOff>
    </xdr:to>
    <xdr:pic>
      <xdr:nvPicPr>
        <xdr:cNvPr id="7" name="Imagem 6"/>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882437" y="71437"/>
          <a:ext cx="1069778" cy="993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lientes/2015/014/06_SMDP_Mercado%20P&#250;blico_Projeto%20PPCI/05_Doc.%20Projeto%20B&#225;sico%20Completo/02_PLANILHA%20OR&#199;AMENT&#193;RIA/04_OBSOLETOS/01_NAOOr&#231;amento%20Geral%20Mercado%20P&#250;blico%20Municip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RCADO"/>
      <sheetName val="ORÇAMENTO PPCI GERAL (2)"/>
      <sheetName val="ORÇAMENTO PPCI GERAL"/>
      <sheetName val="COMPOSIÇÕES"/>
      <sheetName val="BDI"/>
      <sheetName val="CRONOGRAMA"/>
      <sheetName val="CURVA ABC"/>
      <sheetName val="Plan1"/>
    </sheetNames>
    <sheetDataSet>
      <sheetData sheetId="0"/>
      <sheetData sheetId="1"/>
      <sheetData sheetId="2">
        <row r="3">
          <cell r="S3">
            <v>13.33</v>
          </cell>
        </row>
        <row r="4">
          <cell r="S4">
            <v>15.7</v>
          </cell>
        </row>
      </sheetData>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AA111"/>
  <sheetViews>
    <sheetView showZeros="0" tabSelected="1" view="pageBreakPreview" zoomScale="70" zoomScaleNormal="70" zoomScaleSheetLayoutView="70" workbookViewId="0">
      <pane ySplit="16" topLeftCell="A17" activePane="bottomLeft" state="frozen"/>
      <selection pane="bottomLeft" activeCell="Q1" sqref="Q1:V1048576"/>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 style="140" customWidth="1"/>
    <col min="7" max="7" width="16.85546875" style="135" bestFit="1" customWidth="1"/>
    <col min="8" max="8" width="17.28515625" style="140" customWidth="1"/>
    <col min="9" max="9" width="16.85546875" style="135" bestFit="1" customWidth="1"/>
    <col min="10" max="10" width="16.140625" style="135" customWidth="1"/>
    <col min="11" max="11" width="12.85546875" style="135" customWidth="1"/>
    <col min="12" max="12" width="12.7109375" style="135" customWidth="1"/>
    <col min="13" max="13" width="12.7109375" style="4" customWidth="1"/>
    <col min="14" max="14" width="19.7109375" style="135" customWidth="1"/>
    <col min="15" max="15" width="25.140625" style="211" customWidth="1"/>
    <col min="16" max="16" width="12.140625" style="7" customWidth="1"/>
    <col min="17" max="17" width="14.7109375" style="7" hidden="1" customWidth="1"/>
    <col min="18" max="18" width="29.5703125" style="7" hidden="1" customWidth="1"/>
    <col min="19" max="19" width="12.7109375" style="7" hidden="1" customWidth="1"/>
    <col min="20" max="20" width="15.42578125" style="7" hidden="1" customWidth="1"/>
    <col min="21" max="21" width="34" style="7" hidden="1" customWidth="1"/>
    <col min="22" max="22" width="12.7109375" style="7" hidden="1" customWidth="1"/>
    <col min="23" max="23" width="12.7109375" style="18" customWidth="1"/>
    <col min="24" max="16384" width="12.7109375" style="7"/>
  </cols>
  <sheetData>
    <row r="1" spans="1:23" ht="14.25" x14ac:dyDescent="0.2">
      <c r="A1" s="170"/>
      <c r="B1" s="164"/>
      <c r="C1" s="164"/>
      <c r="D1" s="237"/>
      <c r="E1" s="164"/>
      <c r="F1" s="157"/>
      <c r="G1" s="157"/>
      <c r="H1" s="157"/>
      <c r="I1" s="172"/>
      <c r="J1" s="231"/>
      <c r="K1" s="231"/>
      <c r="L1" s="163"/>
      <c r="M1" s="408"/>
      <c r="N1" s="408"/>
      <c r="O1" s="206"/>
    </row>
    <row r="2" spans="1:23" ht="14.25" x14ac:dyDescent="0.2">
      <c r="A2" s="161"/>
      <c r="B2" s="56"/>
      <c r="C2" s="56"/>
      <c r="D2" s="238"/>
      <c r="E2" s="56"/>
      <c r="F2" s="129"/>
      <c r="G2" s="129"/>
      <c r="H2" s="129"/>
      <c r="I2" s="166"/>
      <c r="J2" s="160"/>
      <c r="K2" s="160"/>
      <c r="L2" s="160"/>
      <c r="M2" s="409"/>
      <c r="N2" s="409"/>
      <c r="O2" s="207"/>
      <c r="Q2" s="13" t="s">
        <v>23</v>
      </c>
      <c r="R2" s="13" t="s">
        <v>48</v>
      </c>
      <c r="S2" s="13" t="s">
        <v>24</v>
      </c>
      <c r="T2" s="13" t="s">
        <v>23</v>
      </c>
      <c r="U2" s="13" t="s">
        <v>48</v>
      </c>
      <c r="V2" s="13" t="s">
        <v>24</v>
      </c>
    </row>
    <row r="3" spans="1:23" ht="14.25" x14ac:dyDescent="0.2">
      <c r="A3" s="161"/>
      <c r="B3" s="56"/>
      <c r="C3" s="56"/>
      <c r="D3" s="238"/>
      <c r="E3" s="56"/>
      <c r="F3" s="129"/>
      <c r="G3" s="129"/>
      <c r="H3" s="129"/>
      <c r="I3" s="166"/>
      <c r="J3" s="160"/>
      <c r="K3" s="160"/>
      <c r="L3" s="160"/>
      <c r="M3" s="162"/>
      <c r="N3" s="160"/>
      <c r="O3" s="207"/>
      <c r="Q3" s="197">
        <v>88316</v>
      </c>
      <c r="R3" s="12" t="s">
        <v>25</v>
      </c>
      <c r="S3" s="8">
        <v>13.33</v>
      </c>
      <c r="T3" s="197">
        <v>88242</v>
      </c>
      <c r="U3" s="12" t="s">
        <v>93</v>
      </c>
      <c r="V3" s="8">
        <v>12.35</v>
      </c>
    </row>
    <row r="4" spans="1:23" x14ac:dyDescent="0.2">
      <c r="A4" s="161"/>
      <c r="B4" s="56"/>
      <c r="C4" s="56"/>
      <c r="D4" s="238"/>
      <c r="E4" s="56"/>
      <c r="F4" s="129"/>
      <c r="G4" s="129"/>
      <c r="H4" s="129"/>
      <c r="I4" s="129"/>
      <c r="J4" s="129"/>
      <c r="K4" s="129"/>
      <c r="L4" s="129"/>
      <c r="M4" s="56"/>
      <c r="N4" s="129"/>
      <c r="O4" s="208"/>
      <c r="Q4" s="197">
        <v>88309</v>
      </c>
      <c r="R4" s="12" t="s">
        <v>26</v>
      </c>
      <c r="S4" s="8">
        <v>15.7</v>
      </c>
      <c r="T4" s="197">
        <v>88245</v>
      </c>
      <c r="U4" s="12" t="s">
        <v>79</v>
      </c>
      <c r="V4" s="8">
        <v>15.61</v>
      </c>
    </row>
    <row r="5" spans="1:23" x14ac:dyDescent="0.2">
      <c r="A5" s="161"/>
      <c r="B5" s="56"/>
      <c r="C5" s="56"/>
      <c r="D5" s="238"/>
      <c r="E5" s="56"/>
      <c r="F5" s="129"/>
      <c r="G5" s="129"/>
      <c r="H5" s="129"/>
      <c r="I5" s="129"/>
      <c r="J5" s="129"/>
      <c r="K5" s="129"/>
      <c r="L5" s="129"/>
      <c r="M5" s="56"/>
      <c r="N5" s="129"/>
      <c r="O5" s="208"/>
      <c r="Q5" s="197">
        <v>88267</v>
      </c>
      <c r="R5" s="12" t="s">
        <v>49</v>
      </c>
      <c r="S5" s="8">
        <v>15.61</v>
      </c>
      <c r="T5" s="197">
        <v>88251</v>
      </c>
      <c r="U5" s="12" t="s">
        <v>162</v>
      </c>
      <c r="V5" s="8">
        <v>12.08</v>
      </c>
    </row>
    <row r="6" spans="1:23" x14ac:dyDescent="0.2">
      <c r="A6" s="161"/>
      <c r="B6" s="56"/>
      <c r="C6" s="56"/>
      <c r="D6" s="238"/>
      <c r="E6" s="56"/>
      <c r="F6" s="129"/>
      <c r="G6" s="129"/>
      <c r="H6" s="129"/>
      <c r="I6" s="129"/>
      <c r="J6" s="129"/>
      <c r="K6" s="129"/>
      <c r="L6" s="129"/>
      <c r="M6" s="56"/>
      <c r="N6" s="129"/>
      <c r="O6" s="208"/>
      <c r="Q6" s="197">
        <v>88248</v>
      </c>
      <c r="R6" s="12" t="s">
        <v>50</v>
      </c>
      <c r="S6" s="8">
        <v>12.58</v>
      </c>
      <c r="T6" s="197">
        <v>88261</v>
      </c>
      <c r="U6" s="12" t="s">
        <v>163</v>
      </c>
      <c r="V6" s="8">
        <v>15.52</v>
      </c>
    </row>
    <row r="7" spans="1:23" x14ac:dyDescent="0.2">
      <c r="A7" s="165"/>
      <c r="B7" s="57"/>
      <c r="C7" s="57"/>
      <c r="D7" s="239"/>
      <c r="E7" s="57"/>
      <c r="F7" s="130"/>
      <c r="G7" s="130"/>
      <c r="H7" s="130"/>
      <c r="I7" s="130"/>
      <c r="J7" s="130"/>
      <c r="K7" s="130"/>
      <c r="L7" s="130"/>
      <c r="M7" s="57"/>
      <c r="N7" s="130"/>
      <c r="O7" s="209"/>
      <c r="Q7" s="197">
        <v>88264</v>
      </c>
      <c r="R7" s="12" t="s">
        <v>51</v>
      </c>
      <c r="S7" s="8">
        <v>15.61</v>
      </c>
      <c r="T7" s="197">
        <v>88276</v>
      </c>
      <c r="U7" s="12" t="s">
        <v>211</v>
      </c>
      <c r="V7" s="8">
        <v>21.29</v>
      </c>
    </row>
    <row r="8" spans="1:23" ht="12.75" customHeight="1" x14ac:dyDescent="0.2">
      <c r="A8" s="410" t="s">
        <v>426</v>
      </c>
      <c r="B8" s="411"/>
      <c r="C8" s="411"/>
      <c r="D8" s="411"/>
      <c r="E8" s="411"/>
      <c r="F8" s="411"/>
      <c r="G8" s="411"/>
      <c r="H8" s="411"/>
      <c r="I8" s="411"/>
      <c r="J8" s="411"/>
      <c r="K8" s="411"/>
      <c r="L8" s="411"/>
      <c r="M8" s="411"/>
      <c r="N8" s="411"/>
      <c r="O8" s="412"/>
      <c r="Q8" s="197">
        <v>88262</v>
      </c>
      <c r="R8" s="12" t="s">
        <v>52</v>
      </c>
      <c r="S8" s="8">
        <v>15.7</v>
      </c>
      <c r="T8" s="197">
        <v>88285</v>
      </c>
      <c r="U8" s="12" t="s">
        <v>318</v>
      </c>
      <c r="V8" s="8">
        <v>19.399999999999999</v>
      </c>
    </row>
    <row r="9" spans="1:23" ht="12.75" customHeight="1" x14ac:dyDescent="0.2">
      <c r="A9" s="413"/>
      <c r="B9" s="414"/>
      <c r="C9" s="414"/>
      <c r="D9" s="414"/>
      <c r="E9" s="414"/>
      <c r="F9" s="414"/>
      <c r="G9" s="414"/>
      <c r="H9" s="414"/>
      <c r="I9" s="414"/>
      <c r="J9" s="414"/>
      <c r="K9" s="414"/>
      <c r="L9" s="414"/>
      <c r="M9" s="414"/>
      <c r="N9" s="414"/>
      <c r="O9" s="415"/>
      <c r="Q9" s="197">
        <v>88323</v>
      </c>
      <c r="R9" s="12" t="s">
        <v>53</v>
      </c>
      <c r="S9" s="8">
        <v>14.03</v>
      </c>
      <c r="T9" s="197">
        <v>88256</v>
      </c>
      <c r="U9" s="12" t="s">
        <v>319</v>
      </c>
      <c r="V9" s="8">
        <v>14.58</v>
      </c>
    </row>
    <row r="10" spans="1:23" ht="12.75" customHeight="1" x14ac:dyDescent="0.2">
      <c r="A10" s="416"/>
      <c r="B10" s="417"/>
      <c r="C10" s="417"/>
      <c r="D10" s="417"/>
      <c r="E10" s="417"/>
      <c r="F10" s="417"/>
      <c r="G10" s="417"/>
      <c r="H10" s="417"/>
      <c r="I10" s="417"/>
      <c r="J10" s="417"/>
      <c r="K10" s="417"/>
      <c r="L10" s="417"/>
      <c r="M10" s="417"/>
      <c r="N10" s="417"/>
      <c r="O10" s="418"/>
      <c r="Q10" s="197">
        <v>88247</v>
      </c>
      <c r="R10" s="12" t="s">
        <v>57</v>
      </c>
      <c r="S10" s="8">
        <v>13.65</v>
      </c>
      <c r="T10" s="197"/>
      <c r="U10" s="12"/>
      <c r="V10" s="8"/>
    </row>
    <row r="11" spans="1:23" s="3" customFormat="1" ht="15.75" x14ac:dyDescent="0.2">
      <c r="A11" s="168" t="s">
        <v>161</v>
      </c>
      <c r="B11" s="119"/>
      <c r="C11" s="119"/>
      <c r="D11" s="240"/>
      <c r="E11" s="119"/>
      <c r="F11" s="131"/>
      <c r="G11" s="136"/>
      <c r="H11" s="118" t="s">
        <v>401</v>
      </c>
      <c r="I11" s="131"/>
      <c r="J11" s="131"/>
      <c r="K11" s="131"/>
      <c r="L11" s="131"/>
      <c r="M11" s="119"/>
      <c r="N11" s="158" t="s">
        <v>402</v>
      </c>
      <c r="O11" s="210"/>
      <c r="Q11" s="197">
        <v>88239</v>
      </c>
      <c r="R11" s="12" t="s">
        <v>58</v>
      </c>
      <c r="S11" s="8">
        <v>12.64</v>
      </c>
      <c r="T11" s="197"/>
      <c r="U11" s="12"/>
      <c r="V11" s="8"/>
      <c r="W11" s="19"/>
    </row>
    <row r="12" spans="1:23" s="3" customFormat="1" ht="15.75" x14ac:dyDescent="0.2">
      <c r="A12" s="168" t="s">
        <v>316</v>
      </c>
      <c r="B12" s="119"/>
      <c r="C12" s="119"/>
      <c r="D12" s="240"/>
      <c r="E12" s="119"/>
      <c r="F12" s="131"/>
      <c r="G12" s="136"/>
      <c r="H12" s="118" t="s">
        <v>317</v>
      </c>
      <c r="I12" s="131"/>
      <c r="J12" s="131"/>
      <c r="K12" s="136"/>
      <c r="L12" s="137" t="s">
        <v>13</v>
      </c>
      <c r="M12" s="11">
        <f>BDI!E27</f>
        <v>0.24873184530590131</v>
      </c>
      <c r="N12" s="385" t="s">
        <v>396</v>
      </c>
      <c r="O12" s="386"/>
      <c r="Q12" s="197">
        <v>88315</v>
      </c>
      <c r="R12" s="12" t="s">
        <v>59</v>
      </c>
      <c r="S12" s="8">
        <v>14.94</v>
      </c>
      <c r="T12" s="197"/>
      <c r="U12" s="12"/>
      <c r="V12" s="8"/>
      <c r="W12" s="19"/>
    </row>
    <row r="13" spans="1:23" ht="12.75" customHeight="1" x14ac:dyDescent="0.2">
      <c r="A13" s="419" t="s">
        <v>17</v>
      </c>
      <c r="B13" s="420" t="s">
        <v>15</v>
      </c>
      <c r="C13" s="421" t="s">
        <v>16</v>
      </c>
      <c r="D13" s="421" t="s">
        <v>4</v>
      </c>
      <c r="E13" s="421" t="s">
        <v>5</v>
      </c>
      <c r="F13" s="396" t="s">
        <v>1</v>
      </c>
      <c r="G13" s="396"/>
      <c r="H13" s="426" t="s">
        <v>2</v>
      </c>
      <c r="I13" s="426"/>
      <c r="J13" s="396" t="s">
        <v>0</v>
      </c>
      <c r="K13" s="396" t="s">
        <v>8</v>
      </c>
      <c r="L13" s="399" t="s">
        <v>3</v>
      </c>
      <c r="M13" s="400"/>
      <c r="N13" s="396" t="s">
        <v>11</v>
      </c>
      <c r="O13" s="427" t="s">
        <v>12</v>
      </c>
      <c r="Q13" s="197">
        <v>88310</v>
      </c>
      <c r="R13" s="12" t="s">
        <v>60</v>
      </c>
      <c r="S13" s="8">
        <v>15.76</v>
      </c>
      <c r="T13" s="198"/>
      <c r="U13" s="198"/>
      <c r="V13" s="198"/>
    </row>
    <row r="14" spans="1:23" ht="12.75" customHeight="1" x14ac:dyDescent="0.2">
      <c r="A14" s="419"/>
      <c r="B14" s="420"/>
      <c r="C14" s="422"/>
      <c r="D14" s="424"/>
      <c r="E14" s="424"/>
      <c r="F14" s="430" t="s">
        <v>9</v>
      </c>
      <c r="G14" s="396" t="s">
        <v>10</v>
      </c>
      <c r="H14" s="430" t="s">
        <v>9</v>
      </c>
      <c r="I14" s="396" t="s">
        <v>10</v>
      </c>
      <c r="J14" s="397"/>
      <c r="K14" s="397"/>
      <c r="L14" s="397" t="s">
        <v>6</v>
      </c>
      <c r="M14" s="402" t="s">
        <v>7</v>
      </c>
      <c r="N14" s="397"/>
      <c r="O14" s="428"/>
      <c r="Q14" s="197">
        <v>88311</v>
      </c>
      <c r="R14" s="12" t="s">
        <v>61</v>
      </c>
      <c r="S14" s="8">
        <v>16.47</v>
      </c>
      <c r="T14" s="198"/>
      <c r="U14" s="198"/>
      <c r="V14" s="198"/>
    </row>
    <row r="15" spans="1:23" x14ac:dyDescent="0.2">
      <c r="A15" s="419"/>
      <c r="B15" s="420"/>
      <c r="C15" s="422"/>
      <c r="D15" s="424"/>
      <c r="E15" s="424"/>
      <c r="F15" s="431"/>
      <c r="G15" s="397"/>
      <c r="H15" s="431"/>
      <c r="I15" s="397"/>
      <c r="J15" s="397"/>
      <c r="K15" s="397"/>
      <c r="L15" s="397"/>
      <c r="M15" s="402"/>
      <c r="N15" s="397"/>
      <c r="O15" s="428"/>
      <c r="Q15" s="197">
        <v>88317</v>
      </c>
      <c r="R15" s="12" t="s">
        <v>63</v>
      </c>
      <c r="S15" s="8">
        <v>17.77</v>
      </c>
      <c r="T15" s="198"/>
      <c r="U15" s="198"/>
      <c r="V15" s="198"/>
    </row>
    <row r="16" spans="1:23" x14ac:dyDescent="0.2">
      <c r="A16" s="419"/>
      <c r="B16" s="420"/>
      <c r="C16" s="423"/>
      <c r="D16" s="425"/>
      <c r="E16" s="425"/>
      <c r="F16" s="432"/>
      <c r="G16" s="398"/>
      <c r="H16" s="432"/>
      <c r="I16" s="398"/>
      <c r="J16" s="398"/>
      <c r="K16" s="398"/>
      <c r="L16" s="398"/>
      <c r="M16" s="403"/>
      <c r="N16" s="398"/>
      <c r="O16" s="429"/>
      <c r="Q16" s="197">
        <v>88297</v>
      </c>
      <c r="R16" s="12" t="s">
        <v>91</v>
      </c>
      <c r="S16" s="8">
        <v>18.78</v>
      </c>
      <c r="T16" s="198"/>
      <c r="U16" s="198"/>
      <c r="V16" s="198"/>
    </row>
    <row r="17" spans="1:27" ht="9.9499999999999993" customHeight="1" x14ac:dyDescent="0.2">
      <c r="A17" s="169"/>
      <c r="B17" s="31"/>
      <c r="C17" s="31"/>
      <c r="D17" s="245"/>
      <c r="E17" s="31"/>
      <c r="F17" s="132"/>
      <c r="G17" s="132"/>
      <c r="H17" s="132"/>
      <c r="I17" s="132"/>
      <c r="J17" s="132"/>
      <c r="K17" s="132"/>
      <c r="L17" s="132"/>
      <c r="M17" s="31"/>
      <c r="N17" s="132"/>
      <c r="O17" s="284"/>
      <c r="P17" s="196"/>
      <c r="Q17" s="173">
        <v>88238</v>
      </c>
      <c r="R17" s="14" t="s">
        <v>337</v>
      </c>
      <c r="S17" s="15">
        <v>12.58</v>
      </c>
      <c r="T17" s="196"/>
      <c r="U17" s="196"/>
    </row>
    <row r="18" spans="1:27" s="51" customFormat="1" ht="20.100000000000001" customHeight="1" x14ac:dyDescent="0.25">
      <c r="A18" s="302"/>
      <c r="B18" s="54">
        <v>1</v>
      </c>
      <c r="C18" s="45" t="s">
        <v>95</v>
      </c>
      <c r="D18" s="241"/>
      <c r="E18" s="46"/>
      <c r="F18" s="138"/>
      <c r="G18" s="138"/>
      <c r="H18" s="138"/>
      <c r="I18" s="138"/>
      <c r="J18" s="138"/>
      <c r="K18" s="138"/>
      <c r="L18" s="138"/>
      <c r="M18" s="46"/>
      <c r="N18" s="133"/>
      <c r="O18" s="303">
        <f>SUM(N19:N22)</f>
        <v>3956.2360024012314</v>
      </c>
      <c r="P18" s="193"/>
      <c r="Q18" s="173"/>
      <c r="R18" s="14"/>
      <c r="S18" s="15"/>
      <c r="T18" s="193"/>
      <c r="U18" s="193"/>
      <c r="V18" s="47"/>
      <c r="W18" s="47"/>
    </row>
    <row r="19" spans="1:27" s="6" customFormat="1" ht="30" customHeight="1" x14ac:dyDescent="0.25">
      <c r="A19" s="286" t="s">
        <v>80</v>
      </c>
      <c r="B19" s="25" t="s">
        <v>20</v>
      </c>
      <c r="C19" s="26" t="s">
        <v>215</v>
      </c>
      <c r="D19" s="27">
        <v>3</v>
      </c>
      <c r="E19" s="9" t="s">
        <v>97</v>
      </c>
      <c r="F19" s="127">
        <f>COMPOSIÇÕES!H10</f>
        <v>66.67</v>
      </c>
      <c r="G19" s="127">
        <f>D19*F19</f>
        <v>200.01</v>
      </c>
      <c r="H19" s="127">
        <f>COMPOSIÇÕES!G10</f>
        <v>0</v>
      </c>
      <c r="I19" s="127">
        <f>D19*H19</f>
        <v>0</v>
      </c>
      <c r="J19" s="126">
        <f t="shared" ref="J19:K21" si="0">F19+H19</f>
        <v>66.67</v>
      </c>
      <c r="K19" s="126">
        <f t="shared" si="0"/>
        <v>200.01</v>
      </c>
      <c r="L19" s="126">
        <f t="shared" ref="L19" si="1">M19*K19</f>
        <v>49.748856379633317</v>
      </c>
      <c r="M19" s="120">
        <f t="shared" ref="M19" si="2">$M$12</f>
        <v>0.24873184530590131</v>
      </c>
      <c r="N19" s="156">
        <f t="shared" ref="N19" si="3">K19+L19</f>
        <v>249.7588563796333</v>
      </c>
      <c r="O19" s="287"/>
      <c r="P19" s="194"/>
      <c r="Q19" s="173"/>
      <c r="R19" s="14"/>
      <c r="S19" s="15"/>
      <c r="T19" s="173"/>
      <c r="U19" s="14"/>
      <c r="V19" s="15"/>
      <c r="W19" s="17"/>
    </row>
    <row r="20" spans="1:27" s="6" customFormat="1" ht="30" customHeight="1" x14ac:dyDescent="0.25">
      <c r="A20" s="286" t="s">
        <v>81</v>
      </c>
      <c r="B20" s="25" t="s">
        <v>21</v>
      </c>
      <c r="C20" s="60" t="s">
        <v>19</v>
      </c>
      <c r="D20" s="27">
        <f>0.22+0.2+0.38</f>
        <v>0.8</v>
      </c>
      <c r="E20" s="9" t="s">
        <v>98</v>
      </c>
      <c r="F20" s="127">
        <f>COMPOSIÇÕES!H16</f>
        <v>0</v>
      </c>
      <c r="G20" s="127">
        <f>D20*F20</f>
        <v>0</v>
      </c>
      <c r="H20" s="127">
        <f>COMPOSIÇÕES!G16</f>
        <v>13.8</v>
      </c>
      <c r="I20" s="127">
        <f>D20*H20</f>
        <v>11.040000000000001</v>
      </c>
      <c r="J20" s="126">
        <f t="shared" si="0"/>
        <v>13.8</v>
      </c>
      <c r="K20" s="126">
        <f t="shared" si="0"/>
        <v>11.040000000000001</v>
      </c>
      <c r="L20" s="126">
        <f>M20*K20</f>
        <v>2.7459995721771508</v>
      </c>
      <c r="M20" s="120">
        <f>$M$12</f>
        <v>0.24873184530590131</v>
      </c>
      <c r="N20" s="156">
        <f>K20+L20</f>
        <v>13.785999572177152</v>
      </c>
      <c r="O20" s="287"/>
      <c r="P20" s="194"/>
      <c r="Q20" s="173"/>
      <c r="R20" s="14"/>
      <c r="S20" s="15"/>
      <c r="T20" s="173"/>
      <c r="U20" s="14"/>
      <c r="V20" s="15"/>
      <c r="W20" s="17"/>
    </row>
    <row r="21" spans="1:27" s="51" customFormat="1" ht="30" customHeight="1" x14ac:dyDescent="0.25">
      <c r="A21" s="286" t="s">
        <v>54</v>
      </c>
      <c r="B21" s="25" t="s">
        <v>22</v>
      </c>
      <c r="C21" s="26" t="s">
        <v>96</v>
      </c>
      <c r="D21" s="27">
        <v>1</v>
      </c>
      <c r="E21" s="9" t="s">
        <v>97</v>
      </c>
      <c r="F21" s="127">
        <v>178.34</v>
      </c>
      <c r="G21" s="127">
        <f>D21*F21</f>
        <v>178.34</v>
      </c>
      <c r="H21" s="127">
        <f>178.34-F21</f>
        <v>0</v>
      </c>
      <c r="I21" s="127">
        <f>D21*H21</f>
        <v>0</v>
      </c>
      <c r="J21" s="126">
        <f t="shared" si="0"/>
        <v>178.34</v>
      </c>
      <c r="K21" s="126">
        <f t="shared" si="0"/>
        <v>178.34</v>
      </c>
      <c r="L21" s="126">
        <f t="shared" ref="L21:L22" si="4">M21*K21</f>
        <v>44.358837291854442</v>
      </c>
      <c r="M21" s="120">
        <f t="shared" ref="M21:M22" si="5">$M$12</f>
        <v>0.24873184530590131</v>
      </c>
      <c r="N21" s="156">
        <f t="shared" ref="N21:N22" si="6">K21+L21</f>
        <v>222.69883729185443</v>
      </c>
      <c r="O21" s="287"/>
      <c r="P21" s="193"/>
      <c r="Q21" s="173"/>
      <c r="R21" s="14"/>
      <c r="S21" s="15"/>
      <c r="T21" s="193"/>
      <c r="U21" s="193"/>
      <c r="V21" s="47"/>
      <c r="W21" s="47"/>
    </row>
    <row r="22" spans="1:27" s="51" customFormat="1" ht="30" customHeight="1" x14ac:dyDescent="0.25">
      <c r="A22" s="286" t="s">
        <v>83</v>
      </c>
      <c r="B22" s="25" t="s">
        <v>28</v>
      </c>
      <c r="C22" s="60" t="s">
        <v>427</v>
      </c>
      <c r="D22" s="27">
        <v>1</v>
      </c>
      <c r="E22" s="9" t="s">
        <v>56</v>
      </c>
      <c r="F22" s="127">
        <f>COMPOSIÇÕES!H23</f>
        <v>2778.8130191454547</v>
      </c>
      <c r="G22" s="127">
        <f>D22*F22</f>
        <v>2778.8130191454547</v>
      </c>
      <c r="H22" s="127">
        <f>COMPOSIÇÕES!G23</f>
        <v>0</v>
      </c>
      <c r="I22" s="127">
        <f>D22*H22</f>
        <v>0</v>
      </c>
      <c r="J22" s="126">
        <f t="shared" ref="J22:K22" si="7">F22+H22</f>
        <v>2778.8130191454547</v>
      </c>
      <c r="K22" s="126">
        <f t="shared" si="7"/>
        <v>2778.8130191454547</v>
      </c>
      <c r="L22" s="126">
        <f t="shared" si="4"/>
        <v>691.17929001211178</v>
      </c>
      <c r="M22" s="120">
        <f t="shared" si="5"/>
        <v>0.24873184530590131</v>
      </c>
      <c r="N22" s="156">
        <f t="shared" si="6"/>
        <v>3469.9923091575665</v>
      </c>
      <c r="O22" s="287"/>
      <c r="P22" s="193"/>
      <c r="Q22" s="173"/>
      <c r="R22" s="14"/>
      <c r="S22" s="15"/>
      <c r="T22" s="193"/>
      <c r="U22" s="193"/>
      <c r="V22" s="47"/>
      <c r="W22" s="47"/>
    </row>
    <row r="23" spans="1:27" ht="9.9499999999999993" customHeight="1" x14ac:dyDescent="0.2">
      <c r="A23" s="169"/>
      <c r="B23" s="31"/>
      <c r="C23" s="31"/>
      <c r="D23" s="245"/>
      <c r="E23" s="31"/>
      <c r="F23" s="132"/>
      <c r="G23" s="132"/>
      <c r="H23" s="132"/>
      <c r="I23" s="132"/>
      <c r="J23" s="132"/>
      <c r="K23" s="132"/>
      <c r="L23" s="132"/>
      <c r="M23" s="121"/>
      <c r="N23" s="132"/>
      <c r="O23" s="288"/>
      <c r="P23" s="196"/>
      <c r="Q23" s="173"/>
      <c r="R23" s="14"/>
      <c r="S23" s="15"/>
      <c r="T23" s="173"/>
      <c r="U23" s="14"/>
      <c r="V23" s="15"/>
      <c r="AA23" s="155"/>
    </row>
    <row r="24" spans="1:27" ht="20.100000000000001" customHeight="1" x14ac:dyDescent="0.2">
      <c r="A24" s="302"/>
      <c r="B24" s="54">
        <v>2</v>
      </c>
      <c r="C24" s="45" t="s">
        <v>18</v>
      </c>
      <c r="D24" s="241"/>
      <c r="E24" s="46"/>
      <c r="F24" s="138"/>
      <c r="G24" s="138"/>
      <c r="H24" s="138"/>
      <c r="I24" s="138"/>
      <c r="J24" s="138"/>
      <c r="K24" s="138"/>
      <c r="L24" s="138"/>
      <c r="M24" s="46"/>
      <c r="N24" s="133"/>
      <c r="O24" s="303">
        <f>SUM(N25:N25)</f>
        <v>559.45684133394991</v>
      </c>
      <c r="P24" s="196"/>
      <c r="Q24" s="173"/>
      <c r="R24" s="14"/>
      <c r="S24" s="15"/>
      <c r="T24" s="173"/>
      <c r="U24" s="14"/>
      <c r="V24" s="15"/>
      <c r="AA24" s="155"/>
    </row>
    <row r="25" spans="1:27" ht="30" customHeight="1" x14ac:dyDescent="0.25">
      <c r="A25" s="307" t="s">
        <v>172</v>
      </c>
      <c r="B25" s="8" t="s">
        <v>20</v>
      </c>
      <c r="C25" s="26" t="s">
        <v>82</v>
      </c>
      <c r="D25" s="328">
        <f>(2*1)</f>
        <v>2</v>
      </c>
      <c r="E25" s="9" t="s">
        <v>98</v>
      </c>
      <c r="F25" s="125">
        <f>(1*S8)+(2*S3)</f>
        <v>42.36</v>
      </c>
      <c r="G25" s="125">
        <f t="shared" ref="G25" si="8">D25*F25</f>
        <v>84.72</v>
      </c>
      <c r="H25" s="125">
        <f>224.01-F25</f>
        <v>181.64999999999998</v>
      </c>
      <c r="I25" s="125">
        <f t="shared" ref="I25" si="9">D25*H25</f>
        <v>363.29999999999995</v>
      </c>
      <c r="J25" s="174">
        <f t="shared" ref="J25:K25" si="10">F25+H25</f>
        <v>224.01</v>
      </c>
      <c r="K25" s="126">
        <f t="shared" si="10"/>
        <v>448.02</v>
      </c>
      <c r="L25" s="126">
        <f t="shared" ref="L25" si="11">M25*K25</f>
        <v>111.4368413339499</v>
      </c>
      <c r="M25" s="128">
        <f t="shared" ref="M25" si="12">$M$12</f>
        <v>0.24873184530590131</v>
      </c>
      <c r="N25" s="156">
        <f t="shared" ref="N25" si="13">K25+L25</f>
        <v>559.45684133394991</v>
      </c>
      <c r="O25" s="287"/>
      <c r="P25" s="196"/>
      <c r="Q25" s="173"/>
      <c r="R25" s="14"/>
      <c r="S25" s="15"/>
      <c r="T25" s="173"/>
      <c r="U25" s="14"/>
      <c r="V25" s="15"/>
      <c r="AA25" s="155"/>
    </row>
    <row r="26" spans="1:27" ht="9.9499999999999993" customHeight="1" x14ac:dyDescent="0.2">
      <c r="A26" s="169"/>
      <c r="B26" s="31"/>
      <c r="C26" s="31"/>
      <c r="D26" s="245"/>
      <c r="E26" s="31"/>
      <c r="F26" s="132"/>
      <c r="G26" s="132"/>
      <c r="H26" s="132"/>
      <c r="I26" s="132"/>
      <c r="J26" s="132"/>
      <c r="K26" s="132"/>
      <c r="L26" s="132"/>
      <c r="M26" s="121"/>
      <c r="N26" s="132"/>
      <c r="O26" s="288"/>
      <c r="P26" s="196"/>
      <c r="Q26" s="173"/>
      <c r="R26" s="14"/>
      <c r="S26" s="15"/>
      <c r="T26" s="173"/>
      <c r="U26" s="14"/>
      <c r="V26" s="15"/>
      <c r="AA26" s="155"/>
    </row>
    <row r="27" spans="1:27" s="51" customFormat="1" ht="20.100000000000001" customHeight="1" x14ac:dyDescent="0.25">
      <c r="A27" s="302"/>
      <c r="B27" s="54">
        <v>3</v>
      </c>
      <c r="C27" s="45" t="s">
        <v>151</v>
      </c>
      <c r="D27" s="241"/>
      <c r="E27" s="46"/>
      <c r="F27" s="138"/>
      <c r="G27" s="138"/>
      <c r="H27" s="138"/>
      <c r="I27" s="138"/>
      <c r="J27" s="138"/>
      <c r="K27" s="138"/>
      <c r="L27" s="138"/>
      <c r="M27" s="122"/>
      <c r="N27" s="133"/>
      <c r="O27" s="303">
        <f>SUM(N28:N30)</f>
        <v>2132.8860888750655</v>
      </c>
      <c r="P27" s="193"/>
      <c r="Q27" s="48"/>
      <c r="R27" s="49"/>
      <c r="S27" s="50"/>
      <c r="T27" s="48"/>
      <c r="U27" s="49"/>
      <c r="V27" s="50"/>
      <c r="W27" s="47"/>
    </row>
    <row r="28" spans="1:27" s="10" customFormat="1" ht="30" customHeight="1" x14ac:dyDescent="0.25">
      <c r="A28" s="286" t="s">
        <v>217</v>
      </c>
      <c r="B28" s="5" t="s">
        <v>20</v>
      </c>
      <c r="C28" s="26" t="s">
        <v>77</v>
      </c>
      <c r="D28" s="27">
        <v>18.48</v>
      </c>
      <c r="E28" s="9" t="s">
        <v>152</v>
      </c>
      <c r="F28" s="127">
        <f>2.55*S3</f>
        <v>33.991499999999995</v>
      </c>
      <c r="G28" s="127">
        <f>D28*F28</f>
        <v>628.16291999999987</v>
      </c>
      <c r="H28" s="127">
        <v>0</v>
      </c>
      <c r="I28" s="127">
        <f>D28*H28</f>
        <v>0</v>
      </c>
      <c r="J28" s="126">
        <f>F28+H28</f>
        <v>33.991499999999995</v>
      </c>
      <c r="K28" s="126">
        <f>G28+I28</f>
        <v>628.16291999999987</v>
      </c>
      <c r="L28" s="126">
        <f>M28*K28</f>
        <v>156.24412224434323</v>
      </c>
      <c r="M28" s="37">
        <f>$M$12</f>
        <v>0.24873184530590131</v>
      </c>
      <c r="N28" s="156">
        <f>K28+L28</f>
        <v>784.40704224434307</v>
      </c>
      <c r="O28" s="287"/>
      <c r="P28" s="195"/>
      <c r="Q28" s="173"/>
      <c r="R28" s="14"/>
      <c r="S28" s="15"/>
      <c r="T28" s="173"/>
      <c r="U28" s="14"/>
      <c r="V28" s="15"/>
      <c r="W28" s="16"/>
    </row>
    <row r="29" spans="1:27" s="10" customFormat="1" ht="30" customHeight="1" x14ac:dyDescent="0.25">
      <c r="A29" s="286" t="s">
        <v>165</v>
      </c>
      <c r="B29" s="5" t="s">
        <v>21</v>
      </c>
      <c r="C29" s="26" t="s">
        <v>100</v>
      </c>
      <c r="D29" s="27">
        <f>D28/2</f>
        <v>9.24</v>
      </c>
      <c r="E29" s="9" t="s">
        <v>99</v>
      </c>
      <c r="F29" s="127">
        <f>3*S3</f>
        <v>39.99</v>
      </c>
      <c r="G29" s="127">
        <f t="shared" ref="G29:G30" si="14">D29*F29</f>
        <v>369.50760000000002</v>
      </c>
      <c r="H29" s="127">
        <f>76.88-F29</f>
        <v>36.889999999999993</v>
      </c>
      <c r="I29" s="127">
        <f t="shared" ref="I29:I30" si="15">D29*H29</f>
        <v>340.86359999999996</v>
      </c>
      <c r="J29" s="126">
        <f t="shared" ref="J29:K30" si="16">F29+H29</f>
        <v>76.88</v>
      </c>
      <c r="K29" s="126">
        <f t="shared" si="16"/>
        <v>710.37120000000004</v>
      </c>
      <c r="L29" s="126">
        <f t="shared" ref="L29:L30" si="17">M29*K29</f>
        <v>176.6919394281675</v>
      </c>
      <c r="M29" s="37">
        <f t="shared" ref="M29:M30" si="18">$M$12</f>
        <v>0.24873184530590131</v>
      </c>
      <c r="N29" s="156">
        <f t="shared" ref="N29:N30" si="19">K29+L29</f>
        <v>887.06313942816757</v>
      </c>
      <c r="O29" s="287"/>
      <c r="P29" s="16"/>
      <c r="Q29" s="173"/>
      <c r="R29" s="14"/>
      <c r="S29" s="15"/>
      <c r="T29" s="173"/>
      <c r="U29" s="14"/>
      <c r="V29" s="15"/>
      <c r="W29" s="16"/>
    </row>
    <row r="30" spans="1:27" s="10" customFormat="1" ht="30" customHeight="1" x14ac:dyDescent="0.25">
      <c r="A30" s="286" t="s">
        <v>166</v>
      </c>
      <c r="B30" s="5" t="s">
        <v>22</v>
      </c>
      <c r="C30" s="26" t="s">
        <v>170</v>
      </c>
      <c r="D30" s="27">
        <f>D28/2</f>
        <v>9.24</v>
      </c>
      <c r="E30" s="9" t="s">
        <v>99</v>
      </c>
      <c r="F30" s="127">
        <f>3*S3</f>
        <v>39.99</v>
      </c>
      <c r="G30" s="127">
        <f t="shared" si="14"/>
        <v>369.50760000000002</v>
      </c>
      <c r="H30" s="127">
        <f>39.99-F30</f>
        <v>0</v>
      </c>
      <c r="I30" s="127">
        <f t="shared" si="15"/>
        <v>0</v>
      </c>
      <c r="J30" s="126">
        <f t="shared" si="16"/>
        <v>39.99</v>
      </c>
      <c r="K30" s="126">
        <f t="shared" si="16"/>
        <v>369.50760000000002</v>
      </c>
      <c r="L30" s="126">
        <f t="shared" si="17"/>
        <v>91.908307202554866</v>
      </c>
      <c r="M30" s="37">
        <f t="shared" si="18"/>
        <v>0.24873184530590131</v>
      </c>
      <c r="N30" s="156">
        <f t="shared" si="19"/>
        <v>461.41590720255488</v>
      </c>
      <c r="O30" s="287"/>
      <c r="P30" s="16"/>
      <c r="Q30" s="173"/>
      <c r="R30" s="14"/>
      <c r="S30" s="15"/>
      <c r="T30" s="173"/>
      <c r="U30" s="14"/>
      <c r="V30" s="15"/>
      <c r="W30" s="16"/>
    </row>
    <row r="31" spans="1:27" ht="9.9499999999999993" customHeight="1" x14ac:dyDescent="0.2">
      <c r="A31" s="169"/>
      <c r="B31" s="31"/>
      <c r="C31" s="31"/>
      <c r="D31" s="245"/>
      <c r="E31" s="31"/>
      <c r="F31" s="132"/>
      <c r="G31" s="132"/>
      <c r="H31" s="132"/>
      <c r="I31" s="132"/>
      <c r="J31" s="132"/>
      <c r="K31" s="132"/>
      <c r="L31" s="132"/>
      <c r="M31" s="121"/>
      <c r="N31" s="132"/>
      <c r="O31" s="288"/>
      <c r="P31" s="196"/>
      <c r="Q31" s="173"/>
      <c r="R31" s="14"/>
      <c r="S31" s="15"/>
      <c r="T31" s="173"/>
      <c r="U31" s="14"/>
      <c r="V31" s="15"/>
    </row>
    <row r="32" spans="1:27" s="51" customFormat="1" ht="20.100000000000001" customHeight="1" x14ac:dyDescent="0.25">
      <c r="A32" s="302"/>
      <c r="B32" s="54">
        <v>4</v>
      </c>
      <c r="C32" s="45" t="s">
        <v>178</v>
      </c>
      <c r="D32" s="241"/>
      <c r="E32" s="46"/>
      <c r="F32" s="138"/>
      <c r="G32" s="138"/>
      <c r="H32" s="138"/>
      <c r="I32" s="138"/>
      <c r="J32" s="138"/>
      <c r="K32" s="138"/>
      <c r="L32" s="138"/>
      <c r="M32" s="122"/>
      <c r="N32" s="133"/>
      <c r="O32" s="303">
        <f>SUM(N33:N34)</f>
        <v>870.42976807845639</v>
      </c>
      <c r="P32" s="193"/>
      <c r="Q32" s="48"/>
      <c r="R32" s="49"/>
      <c r="S32" s="50"/>
      <c r="T32" s="48"/>
      <c r="U32" s="49"/>
      <c r="V32" s="50"/>
      <c r="W32" s="47"/>
    </row>
    <row r="33" spans="1:23" s="320" customFormat="1" ht="30" customHeight="1" x14ac:dyDescent="0.25">
      <c r="A33" s="286" t="s">
        <v>84</v>
      </c>
      <c r="B33" s="25" t="s">
        <v>20</v>
      </c>
      <c r="C33" s="26" t="s">
        <v>334</v>
      </c>
      <c r="D33" s="27">
        <f>1.1*2.1</f>
        <v>2.3100000000000005</v>
      </c>
      <c r="E33" s="27" t="s">
        <v>98</v>
      </c>
      <c r="F33" s="127">
        <f>COMPOSIÇÕES!H31</f>
        <v>47.029274999999998</v>
      </c>
      <c r="G33" s="127">
        <f>D33*F33</f>
        <v>108.63762525000001</v>
      </c>
      <c r="H33" s="127">
        <f>COMPOSIÇÕES!G31</f>
        <v>26.930399999999999</v>
      </c>
      <c r="I33" s="127">
        <f t="shared" ref="I33:I34" si="20">D33*H33</f>
        <v>62.209224000000013</v>
      </c>
      <c r="J33" s="126">
        <f t="shared" ref="J33:J34" si="21">F33+H33</f>
        <v>73.959675000000004</v>
      </c>
      <c r="K33" s="126">
        <f t="shared" ref="K33:K34" si="22">G33+I33</f>
        <v>170.84684925000002</v>
      </c>
      <c r="L33" s="126">
        <f t="shared" ref="L33:L34" si="23">M33*K33</f>
        <v>42.495052078651646</v>
      </c>
      <c r="M33" s="37">
        <f t="shared" ref="M33:M34" si="24">$M$12</f>
        <v>0.24873184530590131</v>
      </c>
      <c r="N33" s="156">
        <f t="shared" ref="N33:N34" si="25">K33+L33</f>
        <v>213.34190132865166</v>
      </c>
      <c r="O33" s="308"/>
      <c r="Q33" s="321"/>
      <c r="R33" s="322"/>
      <c r="S33" s="323"/>
      <c r="T33" s="321"/>
      <c r="U33" s="322"/>
      <c r="V33" s="323"/>
    </row>
    <row r="34" spans="1:23" s="10" customFormat="1" ht="30" customHeight="1" x14ac:dyDescent="0.25">
      <c r="A34" s="286" t="s">
        <v>167</v>
      </c>
      <c r="B34" s="5" t="s">
        <v>21</v>
      </c>
      <c r="C34" s="26" t="s">
        <v>168</v>
      </c>
      <c r="D34" s="27">
        <f>(1.1*2.1*0.1)+(D28*1.3/2)</f>
        <v>12.243</v>
      </c>
      <c r="E34" s="9" t="s">
        <v>99</v>
      </c>
      <c r="F34" s="127">
        <v>16.579999999999998</v>
      </c>
      <c r="G34" s="127">
        <f t="shared" ref="G34" si="26">D34*F34</f>
        <v>202.98893999999999</v>
      </c>
      <c r="H34" s="127">
        <f>42.98-F34</f>
        <v>26.4</v>
      </c>
      <c r="I34" s="127">
        <f t="shared" si="20"/>
        <v>323.21519999999998</v>
      </c>
      <c r="J34" s="126">
        <f t="shared" si="21"/>
        <v>42.98</v>
      </c>
      <c r="K34" s="126">
        <f t="shared" si="22"/>
        <v>526.20413999999994</v>
      </c>
      <c r="L34" s="126">
        <f t="shared" si="23"/>
        <v>130.88372674980482</v>
      </c>
      <c r="M34" s="37">
        <f t="shared" si="24"/>
        <v>0.24873184530590131</v>
      </c>
      <c r="N34" s="156">
        <f t="shared" si="25"/>
        <v>657.08786674980479</v>
      </c>
      <c r="O34" s="287"/>
      <c r="P34" s="16"/>
      <c r="Q34" s="173"/>
      <c r="R34" s="14"/>
      <c r="S34" s="15"/>
      <c r="T34" s="173"/>
      <c r="U34" s="14"/>
      <c r="V34" s="15"/>
      <c r="W34" s="16"/>
    </row>
    <row r="35" spans="1:23" ht="9.9499999999999993" customHeight="1" x14ac:dyDescent="0.2">
      <c r="A35" s="169"/>
      <c r="B35" s="31"/>
      <c r="C35" s="31"/>
      <c r="D35" s="245"/>
      <c r="E35" s="31"/>
      <c r="F35" s="132"/>
      <c r="G35" s="127"/>
      <c r="H35" s="132"/>
      <c r="I35" s="132"/>
      <c r="J35" s="132"/>
      <c r="K35" s="132"/>
      <c r="L35" s="132"/>
      <c r="M35" s="121"/>
      <c r="N35" s="132"/>
      <c r="O35" s="288"/>
      <c r="P35" s="196"/>
      <c r="Q35" s="173"/>
      <c r="R35" s="14"/>
      <c r="S35" s="15"/>
      <c r="T35" s="173"/>
      <c r="U35" s="14"/>
      <c r="V35" s="15"/>
    </row>
    <row r="36" spans="1:23" s="51" customFormat="1" ht="20.100000000000001" customHeight="1" x14ac:dyDescent="0.25">
      <c r="A36" s="302"/>
      <c r="B36" s="54">
        <v>5</v>
      </c>
      <c r="C36" s="45" t="s">
        <v>164</v>
      </c>
      <c r="D36" s="241"/>
      <c r="E36" s="46"/>
      <c r="F36" s="138"/>
      <c r="G36" s="138"/>
      <c r="H36" s="138"/>
      <c r="I36" s="138"/>
      <c r="J36" s="138"/>
      <c r="K36" s="138"/>
      <c r="L36" s="138"/>
      <c r="M36" s="122"/>
      <c r="N36" s="133"/>
      <c r="O36" s="303">
        <f>O37+O40+O42</f>
        <v>3027.1980916905968</v>
      </c>
      <c r="P36" s="193"/>
      <c r="Q36" s="48"/>
      <c r="R36" s="49"/>
      <c r="S36" s="50"/>
      <c r="T36" s="48"/>
      <c r="U36" s="49"/>
      <c r="V36" s="50"/>
      <c r="W36" s="47"/>
    </row>
    <row r="37" spans="1:23" s="10" customFormat="1" ht="20.100000000000001" customHeight="1" x14ac:dyDescent="0.2">
      <c r="A37" s="304"/>
      <c r="B37" s="55" t="s">
        <v>139</v>
      </c>
      <c r="C37" s="52" t="s">
        <v>158</v>
      </c>
      <c r="D37" s="242"/>
      <c r="E37" s="53"/>
      <c r="F37" s="139"/>
      <c r="G37" s="139"/>
      <c r="H37" s="139"/>
      <c r="I37" s="139"/>
      <c r="J37" s="139"/>
      <c r="K37" s="139"/>
      <c r="L37" s="139"/>
      <c r="M37" s="123"/>
      <c r="N37" s="134"/>
      <c r="O37" s="305">
        <f>SUM(N38:N39)</f>
        <v>1610.539410164833</v>
      </c>
      <c r="P37" s="16"/>
      <c r="Q37" s="173"/>
      <c r="R37" s="14"/>
      <c r="S37" s="15"/>
      <c r="T37" s="173"/>
      <c r="U37" s="14"/>
      <c r="V37" s="15"/>
      <c r="W37" s="16"/>
    </row>
    <row r="38" spans="1:23" s="320" customFormat="1" ht="30" customHeight="1" x14ac:dyDescent="0.25">
      <c r="A38" s="286" t="s">
        <v>85</v>
      </c>
      <c r="B38" s="25" t="s">
        <v>20</v>
      </c>
      <c r="C38" s="26" t="s">
        <v>397</v>
      </c>
      <c r="D38" s="27">
        <v>1</v>
      </c>
      <c r="E38" s="27" t="s">
        <v>97</v>
      </c>
      <c r="F38" s="127">
        <f>COMPOSIÇÕES!H37</f>
        <v>107.07486</v>
      </c>
      <c r="G38" s="127">
        <f t="shared" ref="G38:G39" si="27">D38*F38</f>
        <v>107.07486</v>
      </c>
      <c r="H38" s="127">
        <f>COMPOSIÇÕES!G37</f>
        <v>804.29513999999995</v>
      </c>
      <c r="I38" s="127">
        <f>D38*H38</f>
        <v>804.29513999999995</v>
      </c>
      <c r="J38" s="126">
        <f>F38+H38</f>
        <v>911.36999999999989</v>
      </c>
      <c r="K38" s="126">
        <f>G38+I38</f>
        <v>911.36999999999989</v>
      </c>
      <c r="L38" s="126">
        <f>M38*K38</f>
        <v>226.68674185643926</v>
      </c>
      <c r="M38" s="37">
        <f t="shared" ref="M38:M39" si="28">$M$12</f>
        <v>0.24873184530590131</v>
      </c>
      <c r="N38" s="156">
        <f>K38+L38</f>
        <v>1138.0567418564392</v>
      </c>
      <c r="O38" s="287"/>
      <c r="Q38" s="321"/>
      <c r="R38" s="322"/>
      <c r="S38" s="323"/>
      <c r="T38" s="321"/>
      <c r="U38" s="322"/>
      <c r="V38" s="323"/>
    </row>
    <row r="39" spans="1:23" s="320" customFormat="1" ht="30" customHeight="1" x14ac:dyDescent="0.25">
      <c r="A39" s="286" t="s">
        <v>351</v>
      </c>
      <c r="B39" s="25" t="s">
        <v>21</v>
      </c>
      <c r="C39" s="26" t="s">
        <v>350</v>
      </c>
      <c r="D39" s="27">
        <v>1</v>
      </c>
      <c r="E39" s="9" t="s">
        <v>97</v>
      </c>
      <c r="F39" s="127">
        <f>(2*V6)+(2*S11)</f>
        <v>56.32</v>
      </c>
      <c r="G39" s="127">
        <f t="shared" si="27"/>
        <v>56.32</v>
      </c>
      <c r="H39" s="127">
        <v>322.05</v>
      </c>
      <c r="I39" s="127">
        <f t="shared" ref="I39" si="29">D39*H39</f>
        <v>322.05</v>
      </c>
      <c r="J39" s="126">
        <f t="shared" ref="J39" si="30">F39+H39</f>
        <v>378.37</v>
      </c>
      <c r="K39" s="126">
        <f t="shared" ref="K39" si="31">G39+I39</f>
        <v>378.37</v>
      </c>
      <c r="L39" s="126">
        <f t="shared" ref="L39" si="32">M39*K39</f>
        <v>94.112668308393879</v>
      </c>
      <c r="M39" s="37">
        <f t="shared" si="28"/>
        <v>0.24873184530590131</v>
      </c>
      <c r="N39" s="156">
        <f t="shared" ref="N39" si="33">K39+L39</f>
        <v>472.4826683083939</v>
      </c>
      <c r="O39" s="287"/>
      <c r="Q39" s="321"/>
      <c r="R39" s="322"/>
      <c r="S39" s="323"/>
      <c r="T39" s="321"/>
      <c r="U39" s="322"/>
      <c r="V39" s="323"/>
    </row>
    <row r="40" spans="1:23" s="10" customFormat="1" ht="19.5" customHeight="1" x14ac:dyDescent="0.2">
      <c r="A40" s="304"/>
      <c r="B40" s="55" t="s">
        <v>140</v>
      </c>
      <c r="C40" s="52" t="s">
        <v>160</v>
      </c>
      <c r="D40" s="242"/>
      <c r="E40" s="53"/>
      <c r="F40" s="139"/>
      <c r="G40" s="139"/>
      <c r="H40" s="139"/>
      <c r="I40" s="139"/>
      <c r="J40" s="139"/>
      <c r="K40" s="139"/>
      <c r="L40" s="139"/>
      <c r="M40" s="123"/>
      <c r="N40" s="134"/>
      <c r="O40" s="305">
        <f>SUM(N41:N41)</f>
        <v>547.72263305679485</v>
      </c>
      <c r="P40" s="16"/>
      <c r="Q40" s="173"/>
      <c r="R40" s="14"/>
      <c r="S40" s="15"/>
      <c r="T40" s="173"/>
      <c r="U40" s="14"/>
      <c r="V40" s="15"/>
      <c r="W40" s="16"/>
    </row>
    <row r="41" spans="1:23" s="320" customFormat="1" ht="30" customHeight="1" x14ac:dyDescent="0.25">
      <c r="A41" s="289" t="s">
        <v>336</v>
      </c>
      <c r="B41" s="25" t="s">
        <v>20</v>
      </c>
      <c r="C41" s="26" t="s">
        <v>335</v>
      </c>
      <c r="D41" s="27">
        <v>0.27</v>
      </c>
      <c r="E41" s="9" t="s">
        <v>99</v>
      </c>
      <c r="F41" s="127">
        <f>(1.65*S4)+(10.5*S3)+(1.45*S8)+(0.03625*S11)+(0.1*V4)+(0.1*S17)</f>
        <v>191.91220000000001</v>
      </c>
      <c r="G41" s="127">
        <f>D41*F41</f>
        <v>51.816294000000006</v>
      </c>
      <c r="H41" s="127">
        <f>1624.53-F41</f>
        <v>1432.6178</v>
      </c>
      <c r="I41" s="127">
        <f>D41*H41</f>
        <v>386.80680599999999</v>
      </c>
      <c r="J41" s="126">
        <f t="shared" ref="J41:K41" si="34">F41+H41</f>
        <v>1624.53</v>
      </c>
      <c r="K41" s="126">
        <f t="shared" si="34"/>
        <v>438.62310000000002</v>
      </c>
      <c r="L41" s="126">
        <f t="shared" ref="L41" si="35">M41*K41</f>
        <v>109.09953305679488</v>
      </c>
      <c r="M41" s="37">
        <f t="shared" ref="M41" si="36">$M$12</f>
        <v>0.24873184530590131</v>
      </c>
      <c r="N41" s="156">
        <f t="shared" ref="N41" si="37">K41+L41</f>
        <v>547.72263305679485</v>
      </c>
      <c r="O41" s="287"/>
      <c r="P41" s="387"/>
      <c r="Q41" s="321"/>
      <c r="R41" s="322"/>
      <c r="S41" s="323"/>
      <c r="T41" s="321"/>
      <c r="U41" s="322"/>
      <c r="V41" s="323"/>
    </row>
    <row r="42" spans="1:23" s="10" customFormat="1" ht="20.100000000000001" customHeight="1" x14ac:dyDescent="0.2">
      <c r="A42" s="304"/>
      <c r="B42" s="55" t="s">
        <v>141</v>
      </c>
      <c r="C42" s="52" t="s">
        <v>159</v>
      </c>
      <c r="D42" s="242"/>
      <c r="E42" s="53"/>
      <c r="F42" s="139"/>
      <c r="G42" s="139"/>
      <c r="H42" s="139"/>
      <c r="I42" s="139"/>
      <c r="J42" s="139"/>
      <c r="K42" s="139"/>
      <c r="L42" s="139"/>
      <c r="M42" s="123"/>
      <c r="N42" s="134"/>
      <c r="O42" s="305">
        <f>SUM(N43:N43)</f>
        <v>868.93604846896881</v>
      </c>
      <c r="P42" s="16"/>
      <c r="Q42" s="388"/>
      <c r="R42" s="14"/>
      <c r="S42" s="15"/>
      <c r="T42" s="173"/>
      <c r="U42" s="14"/>
      <c r="V42" s="15"/>
      <c r="W42" s="16"/>
    </row>
    <row r="43" spans="1:23" s="320" customFormat="1" ht="30" customHeight="1" x14ac:dyDescent="0.25">
      <c r="A43" s="289" t="s">
        <v>189</v>
      </c>
      <c r="B43" s="220" t="s">
        <v>20</v>
      </c>
      <c r="C43" s="26" t="s">
        <v>188</v>
      </c>
      <c r="D43" s="27">
        <f>1.2*2+1.23*2</f>
        <v>4.8599999999999994</v>
      </c>
      <c r="E43" s="336" t="s">
        <v>27</v>
      </c>
      <c r="F43" s="127">
        <f>(1*S4)+(0.5*S12)+(2.5*S3)+(0.5*S15)</f>
        <v>65.38000000000001</v>
      </c>
      <c r="G43" s="127">
        <f>D43*F43</f>
        <v>317.74680000000001</v>
      </c>
      <c r="H43" s="127">
        <v>77.8</v>
      </c>
      <c r="I43" s="127">
        <f>D43*H43</f>
        <v>378.10799999999995</v>
      </c>
      <c r="J43" s="126">
        <f>F43+H43</f>
        <v>143.18</v>
      </c>
      <c r="K43" s="126">
        <f>G43+I43</f>
        <v>695.85479999999995</v>
      </c>
      <c r="L43" s="126">
        <f t="shared" ref="L43" si="38">M43*K43</f>
        <v>173.08124846896888</v>
      </c>
      <c r="M43" s="37">
        <f t="shared" ref="M43" si="39">$M$12</f>
        <v>0.24873184530590131</v>
      </c>
      <c r="N43" s="156">
        <f t="shared" ref="N43" si="40">K43+L43</f>
        <v>868.93604846896881</v>
      </c>
      <c r="O43" s="287"/>
      <c r="Q43" s="321"/>
      <c r="R43" s="322"/>
      <c r="S43" s="323"/>
      <c r="T43" s="321"/>
      <c r="U43" s="322"/>
      <c r="V43" s="323"/>
    </row>
    <row r="44" spans="1:23" ht="9.9499999999999993" customHeight="1" x14ac:dyDescent="0.2">
      <c r="A44" s="169"/>
      <c r="B44" s="31"/>
      <c r="C44" s="31"/>
      <c r="D44" s="245"/>
      <c r="E44" s="31"/>
      <c r="F44" s="132"/>
      <c r="G44" s="132"/>
      <c r="H44" s="132"/>
      <c r="I44" s="132"/>
      <c r="J44" s="132"/>
      <c r="K44" s="132"/>
      <c r="L44" s="132"/>
      <c r="M44" s="121"/>
      <c r="N44" s="132"/>
      <c r="O44" s="288"/>
      <c r="P44" s="196"/>
      <c r="Q44" s="173"/>
      <c r="R44" s="14"/>
      <c r="S44" s="15"/>
      <c r="T44" s="173"/>
      <c r="U44" s="14"/>
      <c r="V44" s="15"/>
    </row>
    <row r="45" spans="1:23" s="51" customFormat="1" ht="20.100000000000001" customHeight="1" x14ac:dyDescent="0.25">
      <c r="A45" s="302"/>
      <c r="B45" s="54">
        <v>6</v>
      </c>
      <c r="C45" s="45" t="s">
        <v>235</v>
      </c>
      <c r="D45" s="241"/>
      <c r="E45" s="46"/>
      <c r="F45" s="138"/>
      <c r="G45" s="138"/>
      <c r="H45" s="138"/>
      <c r="I45" s="138"/>
      <c r="J45" s="138"/>
      <c r="K45" s="138"/>
      <c r="L45" s="138"/>
      <c r="M45" s="122"/>
      <c r="N45" s="133"/>
      <c r="O45" s="303">
        <f>O46+O51</f>
        <v>685.69114357592343</v>
      </c>
      <c r="P45" s="193"/>
      <c r="Q45" s="48"/>
      <c r="R45" s="49"/>
      <c r="S45" s="50"/>
      <c r="T45" s="48"/>
      <c r="U45" s="49"/>
      <c r="V45" s="50"/>
      <c r="W45" s="47"/>
    </row>
    <row r="46" spans="1:23" s="10" customFormat="1" ht="20.100000000000001" customHeight="1" x14ac:dyDescent="0.2">
      <c r="A46" s="304"/>
      <c r="B46" s="55" t="s">
        <v>142</v>
      </c>
      <c r="C46" s="52" t="s">
        <v>62</v>
      </c>
      <c r="D46" s="242"/>
      <c r="E46" s="53"/>
      <c r="F46" s="139"/>
      <c r="G46" s="139"/>
      <c r="H46" s="139"/>
      <c r="I46" s="139"/>
      <c r="J46" s="139"/>
      <c r="K46" s="139"/>
      <c r="L46" s="139"/>
      <c r="M46" s="123"/>
      <c r="N46" s="134"/>
      <c r="O46" s="305">
        <f>SUM(N47:N50)</f>
        <v>264.21917114827562</v>
      </c>
      <c r="P46" s="16"/>
      <c r="Q46" s="173"/>
      <c r="R46" s="14"/>
      <c r="S46" s="15"/>
      <c r="T46" s="173"/>
      <c r="U46" s="14"/>
      <c r="V46" s="15"/>
      <c r="W46" s="16"/>
    </row>
    <row r="47" spans="1:23" s="10" customFormat="1" ht="38.25" customHeight="1" x14ac:dyDescent="0.25">
      <c r="A47" s="289" t="s">
        <v>86</v>
      </c>
      <c r="B47" s="25" t="s">
        <v>20</v>
      </c>
      <c r="C47" s="26" t="s">
        <v>327</v>
      </c>
      <c r="D47" s="236">
        <v>3</v>
      </c>
      <c r="E47" s="24" t="s">
        <v>97</v>
      </c>
      <c r="F47" s="127">
        <f>COMPOSIÇÕES!H53</f>
        <v>8.7089999999999996</v>
      </c>
      <c r="G47" s="127">
        <f t="shared" ref="G47:G50" si="41">D47*F47</f>
        <v>26.126999999999999</v>
      </c>
      <c r="H47" s="127">
        <f>COMPOSIÇÕES!G53</f>
        <v>13.25</v>
      </c>
      <c r="I47" s="127">
        <f t="shared" ref="I47:I50" si="42">D47*H47</f>
        <v>39.75</v>
      </c>
      <c r="J47" s="126">
        <f t="shared" ref="J47:K48" si="43">F47+H47</f>
        <v>21.959</v>
      </c>
      <c r="K47" s="126">
        <f t="shared" si="43"/>
        <v>65.876999999999995</v>
      </c>
      <c r="L47" s="126">
        <f>M47*K47</f>
        <v>16.385707773216861</v>
      </c>
      <c r="M47" s="37">
        <f>$M$12</f>
        <v>0.24873184530590131</v>
      </c>
      <c r="N47" s="156">
        <f>K47+L47</f>
        <v>82.26270777321686</v>
      </c>
      <c r="O47" s="287"/>
      <c r="P47" s="16"/>
      <c r="Q47" s="173"/>
      <c r="R47" s="14"/>
      <c r="S47" s="15"/>
      <c r="T47" s="173"/>
      <c r="U47" s="14"/>
      <c r="V47" s="15"/>
      <c r="W47" s="16"/>
    </row>
    <row r="48" spans="1:23" s="10" customFormat="1" ht="38.25" customHeight="1" x14ac:dyDescent="0.25">
      <c r="A48" s="289" t="s">
        <v>86</v>
      </c>
      <c r="B48" s="25" t="s">
        <v>21</v>
      </c>
      <c r="C48" s="26" t="s">
        <v>328</v>
      </c>
      <c r="D48" s="236">
        <v>1</v>
      </c>
      <c r="E48" s="24" t="s">
        <v>97</v>
      </c>
      <c r="F48" s="127">
        <f>COMPOSIÇÕES!H53</f>
        <v>8.7089999999999996</v>
      </c>
      <c r="G48" s="127">
        <f t="shared" si="41"/>
        <v>8.7089999999999996</v>
      </c>
      <c r="H48" s="127">
        <f>COMPOSIÇÕES!G53</f>
        <v>13.25</v>
      </c>
      <c r="I48" s="127">
        <f t="shared" si="42"/>
        <v>13.25</v>
      </c>
      <c r="J48" s="126">
        <f t="shared" si="43"/>
        <v>21.959</v>
      </c>
      <c r="K48" s="126">
        <f t="shared" si="43"/>
        <v>21.959</v>
      </c>
      <c r="L48" s="126">
        <f>M48*K48</f>
        <v>5.4619025910722865</v>
      </c>
      <c r="M48" s="37">
        <f>$M$12</f>
        <v>0.24873184530590131</v>
      </c>
      <c r="N48" s="156">
        <f>K48+L48</f>
        <v>27.420902591072284</v>
      </c>
      <c r="O48" s="287"/>
      <c r="P48" s="16"/>
      <c r="Q48" s="173"/>
      <c r="R48" s="14"/>
      <c r="S48" s="15"/>
      <c r="T48" s="173"/>
      <c r="U48" s="14"/>
      <c r="V48" s="15"/>
      <c r="W48" s="16"/>
    </row>
    <row r="49" spans="1:23" s="10" customFormat="1" ht="38.25" customHeight="1" x14ac:dyDescent="0.25">
      <c r="A49" s="289" t="s">
        <v>348</v>
      </c>
      <c r="B49" s="25" t="s">
        <v>22</v>
      </c>
      <c r="C49" s="26" t="s">
        <v>191</v>
      </c>
      <c r="D49" s="236">
        <v>4</v>
      </c>
      <c r="E49" s="24" t="s">
        <v>97</v>
      </c>
      <c r="F49" s="127">
        <f>COMPOSIÇÕES!H61</f>
        <v>8.7089999999999996</v>
      </c>
      <c r="G49" s="127">
        <f t="shared" si="41"/>
        <v>34.835999999999999</v>
      </c>
      <c r="H49" s="127">
        <f>COMPOSIÇÕES!G61</f>
        <v>11.25</v>
      </c>
      <c r="I49" s="127">
        <f t="shared" si="42"/>
        <v>45</v>
      </c>
      <c r="J49" s="126">
        <f t="shared" ref="J49:K49" si="44">F49+H49</f>
        <v>19.959</v>
      </c>
      <c r="K49" s="126">
        <f t="shared" si="44"/>
        <v>79.835999999999999</v>
      </c>
      <c r="L49" s="126">
        <f t="shared" ref="L49" si="45">M49*K49</f>
        <v>19.857755601841937</v>
      </c>
      <c r="M49" s="37">
        <f t="shared" ref="M49:M50" si="46">$M$12</f>
        <v>0.24873184530590131</v>
      </c>
      <c r="N49" s="156">
        <f t="shared" ref="N49" si="47">K49+L49</f>
        <v>99.693755601841929</v>
      </c>
      <c r="O49" s="287"/>
      <c r="P49" s="16"/>
      <c r="Q49" s="173"/>
      <c r="R49" s="14"/>
      <c r="S49" s="15"/>
      <c r="T49" s="173"/>
      <c r="U49" s="14"/>
      <c r="V49" s="15"/>
      <c r="W49" s="16"/>
    </row>
    <row r="50" spans="1:23" s="235" customFormat="1" ht="38.25" customHeight="1" x14ac:dyDescent="0.25">
      <c r="A50" s="289" t="s">
        <v>87</v>
      </c>
      <c r="B50" s="25" t="s">
        <v>28</v>
      </c>
      <c r="C50" s="26" t="s">
        <v>321</v>
      </c>
      <c r="D50" s="236">
        <v>2</v>
      </c>
      <c r="E50" s="24" t="s">
        <v>97</v>
      </c>
      <c r="F50" s="127">
        <f>COMPOSIÇÕES!H69</f>
        <v>8.7089999999999996</v>
      </c>
      <c r="G50" s="127">
        <f t="shared" si="41"/>
        <v>17.417999999999999</v>
      </c>
      <c r="H50" s="127">
        <f>COMPOSIÇÕES!G69</f>
        <v>13.25</v>
      </c>
      <c r="I50" s="127">
        <f t="shared" si="42"/>
        <v>26.5</v>
      </c>
      <c r="J50" s="126">
        <f>F50+H50</f>
        <v>21.959</v>
      </c>
      <c r="K50" s="126">
        <f>G50+I50</f>
        <v>43.917999999999999</v>
      </c>
      <c r="L50" s="126">
        <f>M50*K50</f>
        <v>10.923805182144573</v>
      </c>
      <c r="M50" s="37">
        <f t="shared" si="46"/>
        <v>0.24873184530590131</v>
      </c>
      <c r="N50" s="156">
        <f>K50+L50</f>
        <v>54.841805182144569</v>
      </c>
      <c r="O50" s="287"/>
      <c r="Q50" s="232"/>
      <c r="R50" s="233"/>
      <c r="S50" s="234"/>
      <c r="T50" s="232"/>
      <c r="U50" s="233"/>
      <c r="V50" s="234"/>
    </row>
    <row r="51" spans="1:23" s="10" customFormat="1" ht="20.100000000000001" customHeight="1" x14ac:dyDescent="0.2">
      <c r="A51" s="304"/>
      <c r="B51" s="55" t="s">
        <v>143</v>
      </c>
      <c r="C51" s="52" t="s">
        <v>153</v>
      </c>
      <c r="D51" s="242"/>
      <c r="E51" s="53"/>
      <c r="F51" s="139"/>
      <c r="G51" s="139"/>
      <c r="H51" s="139"/>
      <c r="I51" s="139"/>
      <c r="J51" s="139"/>
      <c r="K51" s="139"/>
      <c r="L51" s="139"/>
      <c r="M51" s="123"/>
      <c r="N51" s="134"/>
      <c r="O51" s="305">
        <f>SUM(N52:N53)</f>
        <v>421.47197242764776</v>
      </c>
      <c r="P51" s="16"/>
      <c r="Q51" s="173"/>
      <c r="R51" s="14"/>
      <c r="S51" s="15"/>
      <c r="T51" s="173"/>
      <c r="U51" s="14"/>
      <c r="V51" s="15"/>
      <c r="W51" s="16"/>
    </row>
    <row r="52" spans="1:23" s="10" customFormat="1" ht="30" customHeight="1" x14ac:dyDescent="0.25">
      <c r="A52" s="329" t="s">
        <v>329</v>
      </c>
      <c r="B52" s="25" t="s">
        <v>20</v>
      </c>
      <c r="C52" s="26" t="s">
        <v>330</v>
      </c>
      <c r="D52" s="236">
        <v>1</v>
      </c>
      <c r="E52" s="24" t="s">
        <v>97</v>
      </c>
      <c r="F52" s="127">
        <f>0.3*S5+0.3*S3</f>
        <v>8.6819999999999986</v>
      </c>
      <c r="G52" s="127">
        <f>D52*F52</f>
        <v>8.6819999999999986</v>
      </c>
      <c r="H52" s="127">
        <f>163.32-F52</f>
        <v>154.63800000000001</v>
      </c>
      <c r="I52" s="127">
        <f>D52*H52</f>
        <v>154.63800000000001</v>
      </c>
      <c r="J52" s="126">
        <f t="shared" ref="J52:K52" si="48">F52+H52</f>
        <v>163.32</v>
      </c>
      <c r="K52" s="126">
        <f t="shared" si="48"/>
        <v>163.32</v>
      </c>
      <c r="L52" s="126">
        <f t="shared" ref="L52" si="49">M52*K52</f>
        <v>40.622884975359803</v>
      </c>
      <c r="M52" s="37">
        <f t="shared" ref="M52:M53" si="50">$M$12</f>
        <v>0.24873184530590131</v>
      </c>
      <c r="N52" s="156">
        <f t="shared" ref="N52" si="51">K52+L52</f>
        <v>203.94288497535979</v>
      </c>
      <c r="O52" s="287"/>
      <c r="P52" s="16"/>
      <c r="Q52" s="173"/>
      <c r="R52" s="14"/>
      <c r="S52" s="15"/>
      <c r="T52" s="173"/>
      <c r="U52" s="14"/>
      <c r="V52" s="15"/>
      <c r="W52" s="16"/>
    </row>
    <row r="53" spans="1:23" s="10" customFormat="1" ht="30" customHeight="1" x14ac:dyDescent="0.25">
      <c r="A53" s="329" t="s">
        <v>332</v>
      </c>
      <c r="B53" s="25" t="s">
        <v>21</v>
      </c>
      <c r="C53" s="26" t="s">
        <v>331</v>
      </c>
      <c r="D53" s="236">
        <v>1</v>
      </c>
      <c r="E53" s="24" t="s">
        <v>97</v>
      </c>
      <c r="F53" s="127">
        <f>0.5*S3+0.5*S4</f>
        <v>14.515000000000001</v>
      </c>
      <c r="G53" s="127">
        <f>D53*F53</f>
        <v>14.515000000000001</v>
      </c>
      <c r="H53" s="127">
        <f>174.2-F53</f>
        <v>159.685</v>
      </c>
      <c r="I53" s="127">
        <f>D53*H53</f>
        <v>159.685</v>
      </c>
      <c r="J53" s="126">
        <f>F53+H53</f>
        <v>174.2</v>
      </c>
      <c r="K53" s="126">
        <f>G53+I53</f>
        <v>174.2</v>
      </c>
      <c r="L53" s="126">
        <f t="shared" ref="L53" si="52">M53*K53</f>
        <v>43.329087452288007</v>
      </c>
      <c r="M53" s="37">
        <f t="shared" si="50"/>
        <v>0.24873184530590131</v>
      </c>
      <c r="N53" s="156">
        <f t="shared" ref="N53" si="53">K53+L53</f>
        <v>217.529087452288</v>
      </c>
      <c r="O53" s="287"/>
      <c r="P53" s="16"/>
      <c r="Q53" s="173"/>
      <c r="R53" s="14"/>
      <c r="S53" s="15"/>
      <c r="T53" s="173"/>
      <c r="U53" s="14"/>
      <c r="V53" s="15"/>
      <c r="W53" s="16"/>
    </row>
    <row r="54" spans="1:23" ht="9.9499999999999993" customHeight="1" x14ac:dyDescent="0.2">
      <c r="A54" s="169"/>
      <c r="B54" s="31"/>
      <c r="C54" s="31"/>
      <c r="D54" s="245"/>
      <c r="E54" s="31"/>
      <c r="F54" s="132"/>
      <c r="G54" s="132"/>
      <c r="H54" s="132"/>
      <c r="I54" s="132"/>
      <c r="J54" s="132"/>
      <c r="K54" s="132"/>
      <c r="L54" s="132"/>
      <c r="M54" s="121"/>
      <c r="N54" s="132"/>
      <c r="O54" s="288"/>
      <c r="P54" s="196"/>
      <c r="Q54" s="173"/>
      <c r="R54" s="14"/>
      <c r="S54" s="15"/>
      <c r="T54" s="173"/>
      <c r="U54" s="14"/>
      <c r="V54" s="15"/>
    </row>
    <row r="55" spans="1:23" s="51" customFormat="1" ht="20.100000000000001" customHeight="1" x14ac:dyDescent="0.25">
      <c r="A55" s="302"/>
      <c r="B55" s="54">
        <v>7</v>
      </c>
      <c r="C55" s="45" t="s">
        <v>325</v>
      </c>
      <c r="D55" s="241"/>
      <c r="E55" s="46"/>
      <c r="F55" s="138"/>
      <c r="G55" s="138"/>
      <c r="H55" s="138"/>
      <c r="I55" s="138"/>
      <c r="J55" s="138"/>
      <c r="K55" s="138"/>
      <c r="L55" s="138"/>
      <c r="M55" s="122"/>
      <c r="N55" s="133"/>
      <c r="O55" s="303">
        <f>SUM(N56:N57)</f>
        <v>1177.5212603794669</v>
      </c>
      <c r="P55" s="193"/>
      <c r="Q55" s="48"/>
      <c r="R55" s="49"/>
      <c r="S55" s="50"/>
      <c r="T55" s="48"/>
      <c r="U55" s="49"/>
      <c r="V55" s="50"/>
      <c r="W55" s="47"/>
    </row>
    <row r="56" spans="1:23" s="51" customFormat="1" ht="30" customHeight="1" x14ac:dyDescent="0.25">
      <c r="A56" s="286" t="s">
        <v>323</v>
      </c>
      <c r="B56" s="5" t="s">
        <v>20</v>
      </c>
      <c r="C56" s="26" t="s">
        <v>324</v>
      </c>
      <c r="D56" s="27">
        <v>1.7</v>
      </c>
      <c r="E56" s="9" t="s">
        <v>326</v>
      </c>
      <c r="F56" s="127">
        <f>(0.115*S3)+(0.115*S5)</f>
        <v>3.3281000000000001</v>
      </c>
      <c r="G56" s="127">
        <f t="shared" ref="G56:G57" si="54">D56*F56</f>
        <v>5.6577700000000002</v>
      </c>
      <c r="H56" s="127">
        <f>13.68-F56</f>
        <v>10.351900000000001</v>
      </c>
      <c r="I56" s="127">
        <f t="shared" ref="I56:I57" si="55">D56*H56</f>
        <v>17.598230000000001</v>
      </c>
      <c r="J56" s="126">
        <f t="shared" ref="J56:J57" si="56">F56+H56</f>
        <v>13.68</v>
      </c>
      <c r="K56" s="126">
        <f t="shared" ref="K56:K57" si="57">G56+I56</f>
        <v>23.256</v>
      </c>
      <c r="L56" s="126">
        <f t="shared" ref="L56:L57" si="58">M56*K56</f>
        <v>5.7845077944340408</v>
      </c>
      <c r="M56" s="37">
        <f>$M$12</f>
        <v>0.24873184530590131</v>
      </c>
      <c r="N56" s="156">
        <f t="shared" ref="N56:N57" si="59">K56+L56</f>
        <v>29.040507794434042</v>
      </c>
      <c r="O56" s="287"/>
      <c r="P56" s="193"/>
      <c r="Q56" s="48"/>
      <c r="R56" s="49"/>
      <c r="S56" s="50"/>
      <c r="T56" s="48"/>
      <c r="U56" s="49"/>
      <c r="V56" s="50"/>
      <c r="W56" s="47"/>
    </row>
    <row r="57" spans="1:23" s="51" customFormat="1" ht="51" x14ac:dyDescent="0.25">
      <c r="A57" s="286" t="s">
        <v>88</v>
      </c>
      <c r="B57" s="5" t="s">
        <v>21</v>
      </c>
      <c r="C57" s="26" t="s">
        <v>385</v>
      </c>
      <c r="D57" s="27">
        <v>1</v>
      </c>
      <c r="E57" s="9" t="s">
        <v>97</v>
      </c>
      <c r="F57" s="127">
        <f>COMPOSIÇÕES!H87</f>
        <v>342.91027851749993</v>
      </c>
      <c r="G57" s="127">
        <f t="shared" si="54"/>
        <v>342.91027851749993</v>
      </c>
      <c r="H57" s="127">
        <f>COMPOSIÇÕES!G87</f>
        <v>576.8073989825001</v>
      </c>
      <c r="I57" s="127">
        <f t="shared" si="55"/>
        <v>576.8073989825001</v>
      </c>
      <c r="J57" s="126">
        <f t="shared" si="56"/>
        <v>919.71767750000004</v>
      </c>
      <c r="K57" s="126">
        <f t="shared" si="57"/>
        <v>919.71767750000004</v>
      </c>
      <c r="L57" s="126">
        <f t="shared" si="58"/>
        <v>228.76307508503285</v>
      </c>
      <c r="M57" s="37">
        <f t="shared" ref="M57" si="60">$M$12</f>
        <v>0.24873184530590131</v>
      </c>
      <c r="N57" s="156">
        <f t="shared" si="59"/>
        <v>1148.4807525850329</v>
      </c>
      <c r="O57" s="287"/>
      <c r="P57" s="193"/>
      <c r="Q57" s="48"/>
      <c r="R57" s="49"/>
      <c r="S57" s="50"/>
      <c r="T57" s="48"/>
      <c r="U57" s="49"/>
      <c r="V57" s="50"/>
      <c r="W57" s="47"/>
    </row>
    <row r="58" spans="1:23" ht="9.9499999999999993" customHeight="1" x14ac:dyDescent="0.2">
      <c r="A58" s="169"/>
      <c r="B58" s="31"/>
      <c r="C58" s="31"/>
      <c r="D58" s="245"/>
      <c r="E58" s="31"/>
      <c r="F58" s="132"/>
      <c r="G58" s="132"/>
      <c r="H58" s="132"/>
      <c r="I58" s="132"/>
      <c r="J58" s="132"/>
      <c r="K58" s="132"/>
      <c r="L58" s="132"/>
      <c r="M58" s="121"/>
      <c r="N58" s="132"/>
      <c r="O58" s="288"/>
      <c r="P58" s="196"/>
      <c r="Q58" s="173"/>
      <c r="R58" s="14"/>
      <c r="S58" s="15"/>
      <c r="T58" s="173"/>
      <c r="U58" s="14"/>
      <c r="V58" s="15"/>
    </row>
    <row r="59" spans="1:23" s="51" customFormat="1" ht="20.100000000000001" customHeight="1" x14ac:dyDescent="0.25">
      <c r="A59" s="302">
        <v>0</v>
      </c>
      <c r="B59" s="54">
        <v>8</v>
      </c>
      <c r="C59" s="45" t="s">
        <v>76</v>
      </c>
      <c r="D59" s="241"/>
      <c r="E59" s="46"/>
      <c r="F59" s="138"/>
      <c r="G59" s="138"/>
      <c r="H59" s="138"/>
      <c r="I59" s="138"/>
      <c r="J59" s="138"/>
      <c r="K59" s="138"/>
      <c r="L59" s="138"/>
      <c r="M59" s="122"/>
      <c r="N59" s="133"/>
      <c r="O59" s="303">
        <f>SUM(N60:N76)</f>
        <v>11442.080199010532</v>
      </c>
      <c r="P59" s="193"/>
      <c r="Q59" s="48"/>
      <c r="R59" s="49"/>
      <c r="S59" s="50"/>
      <c r="T59" s="48"/>
      <c r="U59" s="49"/>
      <c r="V59" s="50"/>
      <c r="W59" s="47"/>
    </row>
    <row r="60" spans="1:23" s="10" customFormat="1" ht="30" customHeight="1" x14ac:dyDescent="0.25">
      <c r="A60" s="291" t="s">
        <v>195</v>
      </c>
      <c r="B60" s="25" t="s">
        <v>20</v>
      </c>
      <c r="C60" s="26" t="s">
        <v>69</v>
      </c>
      <c r="D60" s="236">
        <v>71</v>
      </c>
      <c r="E60" s="24" t="s">
        <v>27</v>
      </c>
      <c r="F60" s="127">
        <f>(0.21*S7)+(0.21*S10)</f>
        <v>6.1445999999999996</v>
      </c>
      <c r="G60" s="127">
        <f t="shared" ref="G60:G76" si="61">D60*F60</f>
        <v>436.26659999999998</v>
      </c>
      <c r="H60" s="127">
        <f>20.7-F60</f>
        <v>14.555399999999999</v>
      </c>
      <c r="I60" s="127">
        <f t="shared" ref="I60:I76" si="62">D60*H60</f>
        <v>1033.4333999999999</v>
      </c>
      <c r="J60" s="126">
        <f t="shared" ref="J60:K76" si="63">F60+H60</f>
        <v>20.7</v>
      </c>
      <c r="K60" s="126">
        <f t="shared" si="63"/>
        <v>1469.6999999999998</v>
      </c>
      <c r="L60" s="126">
        <f t="shared" ref="L60:L76" si="64">M60*K60</f>
        <v>365.56119304608313</v>
      </c>
      <c r="M60" s="37">
        <f t="shared" ref="M60:M76" si="65">$M$12</f>
        <v>0.24873184530590131</v>
      </c>
      <c r="N60" s="156">
        <f t="shared" ref="N60:N76" si="66">K60+L60</f>
        <v>1835.261193046083</v>
      </c>
      <c r="O60" s="287"/>
      <c r="P60" s="16"/>
      <c r="Q60" s="173"/>
      <c r="R60" s="14"/>
      <c r="S60" s="15"/>
      <c r="T60" s="173"/>
      <c r="U60" s="14"/>
      <c r="V60" s="15"/>
      <c r="W60" s="16"/>
    </row>
    <row r="61" spans="1:23" s="10" customFormat="1" ht="30" customHeight="1" x14ac:dyDescent="0.25">
      <c r="A61" s="291" t="s">
        <v>196</v>
      </c>
      <c r="B61" s="25" t="s">
        <v>21</v>
      </c>
      <c r="C61" s="26" t="s">
        <v>70</v>
      </c>
      <c r="D61" s="236">
        <v>128.68</v>
      </c>
      <c r="E61" s="24" t="s">
        <v>27</v>
      </c>
      <c r="F61" s="127">
        <f>(0.31*S7)+(0.31*S10)</f>
        <v>9.0706000000000007</v>
      </c>
      <c r="G61" s="127">
        <f t="shared" si="61"/>
        <v>1167.2048080000002</v>
      </c>
      <c r="H61" s="127">
        <f>29.35-F61</f>
        <v>20.279400000000003</v>
      </c>
      <c r="I61" s="127">
        <f t="shared" si="62"/>
        <v>2609.5531920000003</v>
      </c>
      <c r="J61" s="126">
        <f t="shared" si="63"/>
        <v>29.35</v>
      </c>
      <c r="K61" s="126">
        <f t="shared" si="63"/>
        <v>3776.7580000000007</v>
      </c>
      <c r="L61" s="126">
        <f t="shared" si="64"/>
        <v>939.39998661382538</v>
      </c>
      <c r="M61" s="37">
        <f t="shared" si="65"/>
        <v>0.24873184530590131</v>
      </c>
      <c r="N61" s="156">
        <f t="shared" si="66"/>
        <v>4716.1579866138263</v>
      </c>
      <c r="O61" s="287"/>
      <c r="P61" s="16"/>
      <c r="Q61" s="173"/>
      <c r="R61" s="14"/>
      <c r="S61" s="15"/>
      <c r="T61" s="173"/>
      <c r="U61" s="14"/>
      <c r="V61" s="15"/>
      <c r="W61" s="16"/>
    </row>
    <row r="62" spans="1:23" s="10" customFormat="1" ht="30" customHeight="1" x14ac:dyDescent="0.25">
      <c r="A62" s="286" t="s">
        <v>197</v>
      </c>
      <c r="B62" s="25" t="s">
        <v>22</v>
      </c>
      <c r="C62" s="26" t="s">
        <v>72</v>
      </c>
      <c r="D62" s="236">
        <v>21</v>
      </c>
      <c r="E62" s="24" t="s">
        <v>97</v>
      </c>
      <c r="F62" s="127">
        <f>(0.5*S7)+(0.5*S10)</f>
        <v>14.629999999999999</v>
      </c>
      <c r="G62" s="127">
        <f t="shared" si="61"/>
        <v>307.22999999999996</v>
      </c>
      <c r="H62" s="127">
        <f>24.48-F62</f>
        <v>9.8500000000000014</v>
      </c>
      <c r="I62" s="127">
        <f t="shared" si="62"/>
        <v>206.85000000000002</v>
      </c>
      <c r="J62" s="126">
        <f t="shared" si="63"/>
        <v>24.48</v>
      </c>
      <c r="K62" s="126">
        <f t="shared" si="63"/>
        <v>514.07999999999993</v>
      </c>
      <c r="L62" s="126">
        <f t="shared" si="64"/>
        <v>127.86806703485773</v>
      </c>
      <c r="M62" s="37">
        <f t="shared" si="65"/>
        <v>0.24873184530590131</v>
      </c>
      <c r="N62" s="156">
        <f t="shared" si="66"/>
        <v>641.94806703485767</v>
      </c>
      <c r="O62" s="287"/>
      <c r="P62" s="16"/>
      <c r="Q62" s="173"/>
      <c r="R62" s="14"/>
      <c r="S62" s="15"/>
      <c r="T62" s="173"/>
      <c r="U62" s="14"/>
      <c r="V62" s="15"/>
      <c r="W62" s="16"/>
    </row>
    <row r="63" spans="1:23" s="10" customFormat="1" ht="30" customHeight="1" x14ac:dyDescent="0.25">
      <c r="A63" s="286" t="s">
        <v>361</v>
      </c>
      <c r="B63" s="25" t="s">
        <v>28</v>
      </c>
      <c r="C63" s="26" t="s">
        <v>360</v>
      </c>
      <c r="D63" s="236">
        <v>71</v>
      </c>
      <c r="E63" s="24" t="s">
        <v>97</v>
      </c>
      <c r="F63" s="127">
        <f>(0.01*S4)</f>
        <v>0.157</v>
      </c>
      <c r="G63" s="127">
        <f t="shared" si="61"/>
        <v>11.147</v>
      </c>
      <c r="H63" s="127">
        <v>0.72</v>
      </c>
      <c r="I63" s="127">
        <f t="shared" ref="I63" si="67">D63*H63</f>
        <v>51.12</v>
      </c>
      <c r="J63" s="126">
        <f t="shared" ref="J63" si="68">F63+H63</f>
        <v>0.877</v>
      </c>
      <c r="K63" s="126">
        <f t="shared" ref="K63" si="69">G63+I63</f>
        <v>62.266999999999996</v>
      </c>
      <c r="L63" s="126">
        <f t="shared" ref="L63" si="70">M63*K63</f>
        <v>15.487785811662556</v>
      </c>
      <c r="M63" s="37">
        <f t="shared" si="65"/>
        <v>0.24873184530590131</v>
      </c>
      <c r="N63" s="156">
        <f t="shared" ref="N63" si="71">K63+L63</f>
        <v>77.754785811662558</v>
      </c>
      <c r="O63" s="287"/>
      <c r="P63" s="16"/>
      <c r="Q63" s="173"/>
      <c r="R63" s="14"/>
      <c r="S63" s="15"/>
      <c r="T63" s="173"/>
      <c r="U63" s="14"/>
      <c r="V63" s="15"/>
      <c r="W63" s="16"/>
    </row>
    <row r="64" spans="1:23" s="10" customFormat="1" ht="30" customHeight="1" x14ac:dyDescent="0.25">
      <c r="A64" s="286" t="s">
        <v>358</v>
      </c>
      <c r="B64" s="25" t="s">
        <v>29</v>
      </c>
      <c r="C64" s="26" t="s">
        <v>340</v>
      </c>
      <c r="D64" s="236">
        <v>24</v>
      </c>
      <c r="E64" s="24" t="s">
        <v>97</v>
      </c>
      <c r="F64" s="127">
        <f>(0.25*S7)+(0.25*S10)</f>
        <v>7.3149999999999995</v>
      </c>
      <c r="G64" s="127">
        <f t="shared" si="61"/>
        <v>175.56</v>
      </c>
      <c r="H64" s="127">
        <v>2.98</v>
      </c>
      <c r="I64" s="127">
        <f t="shared" si="62"/>
        <v>71.52</v>
      </c>
      <c r="J64" s="126">
        <f t="shared" si="63"/>
        <v>10.295</v>
      </c>
      <c r="K64" s="126">
        <f t="shared" si="63"/>
        <v>247.07999999999998</v>
      </c>
      <c r="L64" s="126">
        <f t="shared" si="64"/>
        <v>61.456664338182094</v>
      </c>
      <c r="M64" s="37">
        <f t="shared" si="65"/>
        <v>0.24873184530590131</v>
      </c>
      <c r="N64" s="156">
        <f t="shared" si="66"/>
        <v>308.53666433818205</v>
      </c>
      <c r="O64" s="287"/>
      <c r="P64" s="16"/>
      <c r="Q64" s="173"/>
      <c r="R64" s="14"/>
      <c r="S64" s="15"/>
      <c r="T64" s="173"/>
      <c r="U64" s="14"/>
      <c r="V64" s="15"/>
      <c r="W64" s="16"/>
    </row>
    <row r="65" spans="1:23" s="10" customFormat="1" ht="30" customHeight="1" x14ac:dyDescent="0.25">
      <c r="A65" s="286" t="s">
        <v>198</v>
      </c>
      <c r="B65" s="25" t="s">
        <v>30</v>
      </c>
      <c r="C65" s="26" t="s">
        <v>73</v>
      </c>
      <c r="D65" s="236">
        <v>21</v>
      </c>
      <c r="E65" s="24" t="s">
        <v>97</v>
      </c>
      <c r="F65" s="127">
        <f>(0.2*S7)+(0.2*S10)</f>
        <v>5.8520000000000003</v>
      </c>
      <c r="G65" s="127">
        <f t="shared" si="61"/>
        <v>122.89200000000001</v>
      </c>
      <c r="H65" s="127">
        <f>9.78-F65</f>
        <v>3.927999999999999</v>
      </c>
      <c r="I65" s="127">
        <f t="shared" si="62"/>
        <v>82.487999999999985</v>
      </c>
      <c r="J65" s="126">
        <f t="shared" si="63"/>
        <v>9.7799999999999994</v>
      </c>
      <c r="K65" s="126">
        <f t="shared" si="63"/>
        <v>205.38</v>
      </c>
      <c r="L65" s="126">
        <f t="shared" si="64"/>
        <v>51.084546388926007</v>
      </c>
      <c r="M65" s="37">
        <f t="shared" si="65"/>
        <v>0.24873184530590131</v>
      </c>
      <c r="N65" s="156">
        <f t="shared" si="66"/>
        <v>256.46454638892601</v>
      </c>
      <c r="O65" s="287"/>
      <c r="P65" s="16"/>
      <c r="Q65" s="173"/>
      <c r="R65" s="14"/>
      <c r="S65" s="15"/>
      <c r="T65" s="173"/>
      <c r="U65" s="14"/>
      <c r="V65" s="15"/>
      <c r="W65" s="16"/>
    </row>
    <row r="66" spans="1:23" s="10" customFormat="1" ht="30" customHeight="1" x14ac:dyDescent="0.25">
      <c r="A66" s="286" t="s">
        <v>359</v>
      </c>
      <c r="B66" s="25" t="s">
        <v>31</v>
      </c>
      <c r="C66" s="338" t="s">
        <v>320</v>
      </c>
      <c r="D66" s="236">
        <v>13.5</v>
      </c>
      <c r="E66" s="24" t="s">
        <v>27</v>
      </c>
      <c r="F66" s="127">
        <f>(0.6*S7)+(0.6*S10)</f>
        <v>17.555999999999997</v>
      </c>
      <c r="G66" s="127">
        <f>D66*F66</f>
        <v>237.00599999999997</v>
      </c>
      <c r="H66" s="127">
        <v>7.72</v>
      </c>
      <c r="I66" s="127">
        <f>D66*H66</f>
        <v>104.22</v>
      </c>
      <c r="J66" s="126">
        <f t="shared" si="63"/>
        <v>25.275999999999996</v>
      </c>
      <c r="K66" s="126">
        <f t="shared" si="63"/>
        <v>341.226</v>
      </c>
      <c r="L66" s="126">
        <f t="shared" si="64"/>
        <v>84.873772646351483</v>
      </c>
      <c r="M66" s="37">
        <f t="shared" si="65"/>
        <v>0.24873184530590131</v>
      </c>
      <c r="N66" s="156">
        <f t="shared" si="66"/>
        <v>426.09977264635148</v>
      </c>
      <c r="O66" s="287"/>
      <c r="P66" s="16"/>
      <c r="Q66" s="173"/>
      <c r="R66" s="14"/>
      <c r="S66" s="15"/>
      <c r="T66" s="173"/>
      <c r="U66" s="14"/>
      <c r="V66" s="15"/>
      <c r="W66" s="16"/>
    </row>
    <row r="67" spans="1:23" s="10" customFormat="1" ht="30" customHeight="1" x14ac:dyDescent="0.25">
      <c r="A67" s="286" t="s">
        <v>199</v>
      </c>
      <c r="B67" s="25" t="s">
        <v>32</v>
      </c>
      <c r="C67" s="339" t="s">
        <v>362</v>
      </c>
      <c r="D67" s="236">
        <v>6</v>
      </c>
      <c r="E67" s="24" t="s">
        <v>97</v>
      </c>
      <c r="F67" s="127">
        <f>(0.3*S7)+(0.3*S10)</f>
        <v>8.7779999999999987</v>
      </c>
      <c r="G67" s="127">
        <f>D67*F67</f>
        <v>52.667999999999992</v>
      </c>
      <c r="H67" s="127">
        <f>13.29-F67</f>
        <v>4.5120000000000005</v>
      </c>
      <c r="I67" s="127">
        <f>D67*H67</f>
        <v>27.072000000000003</v>
      </c>
      <c r="J67" s="126">
        <f t="shared" ref="J67" si="72">F67+H67</f>
        <v>13.29</v>
      </c>
      <c r="K67" s="126">
        <f t="shared" ref="K67" si="73">G67+I67</f>
        <v>79.739999999999995</v>
      </c>
      <c r="L67" s="126">
        <f t="shared" ref="L67" si="74">M67*K67</f>
        <v>19.833877344692571</v>
      </c>
      <c r="M67" s="37">
        <f t="shared" si="65"/>
        <v>0.24873184530590131</v>
      </c>
      <c r="N67" s="156">
        <f t="shared" ref="N67" si="75">K67+L67</f>
        <v>99.573877344692562</v>
      </c>
      <c r="O67" s="287"/>
      <c r="P67" s="16"/>
      <c r="Q67" s="173"/>
      <c r="R67" s="14"/>
      <c r="S67" s="15"/>
      <c r="T67" s="173"/>
      <c r="U67" s="14"/>
      <c r="V67" s="15"/>
      <c r="W67" s="16"/>
    </row>
    <row r="68" spans="1:23" s="10" customFormat="1" ht="30" customHeight="1" x14ac:dyDescent="0.25">
      <c r="A68" s="286" t="s">
        <v>200</v>
      </c>
      <c r="B68" s="25" t="s">
        <v>33</v>
      </c>
      <c r="C68" s="26" t="s">
        <v>74</v>
      </c>
      <c r="D68" s="236">
        <v>6</v>
      </c>
      <c r="E68" s="24" t="s">
        <v>97</v>
      </c>
      <c r="F68" s="127">
        <f>(0.4*S7)+(0.4*S10)</f>
        <v>11.704000000000001</v>
      </c>
      <c r="G68" s="127">
        <f t="shared" si="61"/>
        <v>70.224000000000004</v>
      </c>
      <c r="H68" s="127">
        <f>17.57-F68</f>
        <v>5.8659999999999997</v>
      </c>
      <c r="I68" s="127">
        <f t="shared" si="62"/>
        <v>35.195999999999998</v>
      </c>
      <c r="J68" s="126">
        <f t="shared" si="63"/>
        <v>17.57</v>
      </c>
      <c r="K68" s="126">
        <f t="shared" si="63"/>
        <v>105.42</v>
      </c>
      <c r="L68" s="126">
        <f t="shared" si="64"/>
        <v>26.221311132148116</v>
      </c>
      <c r="M68" s="37">
        <f t="shared" si="65"/>
        <v>0.24873184530590131</v>
      </c>
      <c r="N68" s="156">
        <f t="shared" si="66"/>
        <v>131.64131113214813</v>
      </c>
      <c r="O68" s="287"/>
      <c r="P68" s="16"/>
      <c r="Q68" s="173"/>
      <c r="R68" s="14"/>
      <c r="S68" s="15"/>
      <c r="T68" s="173"/>
      <c r="U68" s="14"/>
      <c r="V68" s="15"/>
      <c r="W68" s="16"/>
    </row>
    <row r="69" spans="1:23" s="10" customFormat="1" ht="30" customHeight="1" x14ac:dyDescent="0.25">
      <c r="A69" s="286" t="s">
        <v>364</v>
      </c>
      <c r="B69" s="25" t="s">
        <v>34</v>
      </c>
      <c r="C69" s="26" t="s">
        <v>363</v>
      </c>
      <c r="D69" s="236">
        <v>19</v>
      </c>
      <c r="E69" s="24" t="s">
        <v>97</v>
      </c>
      <c r="F69" s="127">
        <v>9.94</v>
      </c>
      <c r="G69" s="127">
        <f t="shared" si="61"/>
        <v>188.85999999999999</v>
      </c>
      <c r="H69" s="127">
        <v>5.7</v>
      </c>
      <c r="I69" s="127">
        <f t="shared" ref="I69" si="76">D69*H69</f>
        <v>108.3</v>
      </c>
      <c r="J69" s="126">
        <f t="shared" ref="J69" si="77">F69+H69</f>
        <v>15.64</v>
      </c>
      <c r="K69" s="126">
        <f t="shared" ref="K69" si="78">G69+I69</f>
        <v>297.15999999999997</v>
      </c>
      <c r="L69" s="126">
        <f t="shared" ref="L69" si="79">M69*K69</f>
        <v>73.91315515110162</v>
      </c>
      <c r="M69" s="37">
        <f t="shared" si="65"/>
        <v>0.24873184530590131</v>
      </c>
      <c r="N69" s="156">
        <f t="shared" ref="N69" si="80">K69+L69</f>
        <v>371.07315515110156</v>
      </c>
      <c r="O69" s="287"/>
      <c r="P69" s="16"/>
      <c r="Q69" s="173"/>
      <c r="R69" s="14"/>
      <c r="S69" s="15"/>
      <c r="T69" s="173"/>
      <c r="U69" s="14"/>
      <c r="V69" s="15"/>
      <c r="W69" s="16"/>
    </row>
    <row r="70" spans="1:23" s="10" customFormat="1" ht="30" customHeight="1" x14ac:dyDescent="0.25">
      <c r="A70" s="286" t="s">
        <v>201</v>
      </c>
      <c r="B70" s="25" t="s">
        <v>35</v>
      </c>
      <c r="C70" s="26" t="s">
        <v>71</v>
      </c>
      <c r="D70" s="236">
        <v>19.600000000000001</v>
      </c>
      <c r="E70" s="24" t="s">
        <v>27</v>
      </c>
      <c r="F70" s="127">
        <f>(0.3*S7)+(0.3*S10)</f>
        <v>8.7779999999999987</v>
      </c>
      <c r="G70" s="127">
        <f t="shared" si="61"/>
        <v>172.0488</v>
      </c>
      <c r="H70" s="127">
        <f>12.44-F70</f>
        <v>3.6620000000000008</v>
      </c>
      <c r="I70" s="127">
        <f t="shared" si="62"/>
        <v>71.775200000000027</v>
      </c>
      <c r="J70" s="126">
        <f t="shared" si="63"/>
        <v>12.44</v>
      </c>
      <c r="K70" s="126">
        <f t="shared" si="63"/>
        <v>243.82400000000001</v>
      </c>
      <c r="L70" s="126">
        <f t="shared" si="64"/>
        <v>60.646793449866081</v>
      </c>
      <c r="M70" s="37">
        <f t="shared" si="65"/>
        <v>0.24873184530590131</v>
      </c>
      <c r="N70" s="156">
        <f t="shared" si="66"/>
        <v>304.47079344986611</v>
      </c>
      <c r="O70" s="287"/>
      <c r="P70" s="16"/>
      <c r="Q70" s="173"/>
      <c r="R70" s="14"/>
      <c r="S70" s="15"/>
      <c r="T70" s="173"/>
      <c r="U70" s="14"/>
      <c r="V70" s="15"/>
      <c r="W70" s="16"/>
    </row>
    <row r="71" spans="1:23" s="10" customFormat="1" ht="30" customHeight="1" x14ac:dyDescent="0.25">
      <c r="A71" s="286" t="s">
        <v>202</v>
      </c>
      <c r="B71" s="25" t="s">
        <v>229</v>
      </c>
      <c r="C71" s="26" t="s">
        <v>145</v>
      </c>
      <c r="D71" s="236">
        <v>6</v>
      </c>
      <c r="E71" s="24" t="s">
        <v>97</v>
      </c>
      <c r="F71" s="127">
        <v>9.94</v>
      </c>
      <c r="G71" s="127">
        <f t="shared" si="61"/>
        <v>59.64</v>
      </c>
      <c r="H71" s="127">
        <f>19.1-F71</f>
        <v>9.1600000000000019</v>
      </c>
      <c r="I71" s="127">
        <f t="shared" si="62"/>
        <v>54.960000000000008</v>
      </c>
      <c r="J71" s="126">
        <f t="shared" si="63"/>
        <v>19.100000000000001</v>
      </c>
      <c r="K71" s="126">
        <f t="shared" si="63"/>
        <v>114.60000000000001</v>
      </c>
      <c r="L71" s="126">
        <f t="shared" si="64"/>
        <v>28.504669472056293</v>
      </c>
      <c r="M71" s="37">
        <f t="shared" si="65"/>
        <v>0.24873184530590131</v>
      </c>
      <c r="N71" s="156">
        <f t="shared" si="66"/>
        <v>143.10466947205629</v>
      </c>
      <c r="O71" s="287"/>
      <c r="P71" s="16"/>
      <c r="Q71" s="173"/>
      <c r="R71" s="14"/>
      <c r="S71" s="15"/>
      <c r="T71" s="173"/>
      <c r="U71" s="14"/>
      <c r="V71" s="15"/>
      <c r="W71" s="16"/>
    </row>
    <row r="72" spans="1:23" s="10" customFormat="1" ht="30" customHeight="1" x14ac:dyDescent="0.25">
      <c r="A72" s="286" t="s">
        <v>204</v>
      </c>
      <c r="B72" s="25" t="s">
        <v>231</v>
      </c>
      <c r="C72" s="26" t="s">
        <v>203</v>
      </c>
      <c r="D72" s="236">
        <v>20</v>
      </c>
      <c r="E72" s="24" t="s">
        <v>97</v>
      </c>
      <c r="F72" s="127">
        <f>0.3*S10</f>
        <v>4.0949999999999998</v>
      </c>
      <c r="G72" s="127">
        <f t="shared" si="61"/>
        <v>81.899999999999991</v>
      </c>
      <c r="H72" s="127">
        <v>0.92</v>
      </c>
      <c r="I72" s="127">
        <f t="shared" si="62"/>
        <v>18.400000000000002</v>
      </c>
      <c r="J72" s="126">
        <f t="shared" si="63"/>
        <v>5.0149999999999997</v>
      </c>
      <c r="K72" s="126">
        <f t="shared" si="63"/>
        <v>100.3</v>
      </c>
      <c r="L72" s="126">
        <f t="shared" si="64"/>
        <v>24.9478040841819</v>
      </c>
      <c r="M72" s="37">
        <f t="shared" si="65"/>
        <v>0.24873184530590131</v>
      </c>
      <c r="N72" s="156">
        <f t="shared" si="66"/>
        <v>125.24780408418189</v>
      </c>
      <c r="O72" s="287"/>
      <c r="P72" s="16"/>
      <c r="Q72" s="173"/>
      <c r="R72" s="14"/>
      <c r="S72" s="15"/>
      <c r="T72" s="173"/>
      <c r="U72" s="14"/>
      <c r="V72" s="15"/>
      <c r="W72" s="16"/>
    </row>
    <row r="73" spans="1:23" s="10" customFormat="1" ht="30" customHeight="1" x14ac:dyDescent="0.55000000000000004">
      <c r="A73" s="286" t="s">
        <v>89</v>
      </c>
      <c r="B73" s="25" t="s">
        <v>230</v>
      </c>
      <c r="C73" s="26" t="s">
        <v>208</v>
      </c>
      <c r="D73" s="236">
        <v>6</v>
      </c>
      <c r="E73" s="24" t="s">
        <v>97</v>
      </c>
      <c r="F73" s="127">
        <f>COMPOSIÇÕES!H95</f>
        <v>28.361199999999997</v>
      </c>
      <c r="G73" s="127">
        <f t="shared" si="61"/>
        <v>170.16719999999998</v>
      </c>
      <c r="H73" s="127">
        <f>COMPOSIÇÕES!G95</f>
        <v>10</v>
      </c>
      <c r="I73" s="127">
        <f t="shared" ref="I73" si="81">D73*H73</f>
        <v>60</v>
      </c>
      <c r="J73" s="126">
        <f t="shared" ref="J73" si="82">F73+H73</f>
        <v>38.361199999999997</v>
      </c>
      <c r="K73" s="126">
        <f t="shared" ref="K73" si="83">G73+I73</f>
        <v>230.16719999999998</v>
      </c>
      <c r="L73" s="126">
        <f t="shared" ref="L73" si="84">M73*K73</f>
        <v>57.24991238489244</v>
      </c>
      <c r="M73" s="37">
        <f t="shared" si="65"/>
        <v>0.24873184530590131</v>
      </c>
      <c r="N73" s="156">
        <f t="shared" ref="N73" si="85">K73+L73</f>
        <v>287.41711238489245</v>
      </c>
      <c r="O73" s="374"/>
      <c r="P73" s="16"/>
      <c r="Q73" s="173"/>
      <c r="R73" s="14"/>
      <c r="S73" s="15"/>
      <c r="T73" s="173"/>
      <c r="U73" s="14"/>
      <c r="V73" s="15"/>
      <c r="W73" s="16"/>
    </row>
    <row r="74" spans="1:23" s="10" customFormat="1" ht="30" customHeight="1" x14ac:dyDescent="0.25">
      <c r="A74" s="286" t="s">
        <v>339</v>
      </c>
      <c r="B74" s="25" t="s">
        <v>403</v>
      </c>
      <c r="C74" s="26" t="s">
        <v>338</v>
      </c>
      <c r="D74" s="236">
        <v>18</v>
      </c>
      <c r="E74" s="24" t="s">
        <v>97</v>
      </c>
      <c r="F74" s="127">
        <f>(1*S7)+(1*S3)</f>
        <v>28.939999999999998</v>
      </c>
      <c r="G74" s="127">
        <f t="shared" si="61"/>
        <v>520.91999999999996</v>
      </c>
      <c r="H74" s="127">
        <v>31.29</v>
      </c>
      <c r="I74" s="127">
        <f t="shared" si="62"/>
        <v>563.22</v>
      </c>
      <c r="J74" s="126">
        <f t="shared" si="63"/>
        <v>60.23</v>
      </c>
      <c r="K74" s="126">
        <f t="shared" si="63"/>
        <v>1084.1399999999999</v>
      </c>
      <c r="L74" s="126">
        <f t="shared" si="64"/>
        <v>269.6601427699398</v>
      </c>
      <c r="M74" s="37">
        <f t="shared" si="65"/>
        <v>0.24873184530590131</v>
      </c>
      <c r="N74" s="156">
        <f t="shared" si="66"/>
        <v>1353.8001427699396</v>
      </c>
      <c r="O74" s="287"/>
      <c r="P74" s="16"/>
      <c r="Q74" s="173"/>
      <c r="R74" s="14"/>
      <c r="S74" s="15"/>
      <c r="T74" s="173"/>
      <c r="U74" s="14"/>
      <c r="V74" s="15"/>
      <c r="W74" s="16"/>
    </row>
    <row r="75" spans="1:23" s="10" customFormat="1" ht="30" customHeight="1" x14ac:dyDescent="0.25">
      <c r="A75" s="286" t="s">
        <v>90</v>
      </c>
      <c r="B75" s="25" t="s">
        <v>404</v>
      </c>
      <c r="C75" s="26" t="s">
        <v>386</v>
      </c>
      <c r="D75" s="236">
        <v>1</v>
      </c>
      <c r="E75" s="24" t="s">
        <v>97</v>
      </c>
      <c r="F75" s="127">
        <f>COMPOSIÇÕES!H103</f>
        <v>17.555999999999997</v>
      </c>
      <c r="G75" s="127">
        <f t="shared" si="61"/>
        <v>17.555999999999997</v>
      </c>
      <c r="H75" s="127">
        <f>COMPOSIÇÕES!G103</f>
        <v>82.71</v>
      </c>
      <c r="I75" s="127">
        <f t="shared" ref="I75" si="86">D75*H75</f>
        <v>82.71</v>
      </c>
      <c r="J75" s="126">
        <f t="shared" ref="J75" si="87">F75+H75</f>
        <v>100.26599999999999</v>
      </c>
      <c r="K75" s="126">
        <f t="shared" ref="K75" si="88">G75+I75</f>
        <v>100.26599999999999</v>
      </c>
      <c r="L75" s="126">
        <f t="shared" ref="L75" si="89">M75*K75</f>
        <v>24.9393472014415</v>
      </c>
      <c r="M75" s="37">
        <f t="shared" si="65"/>
        <v>0.24873184530590131</v>
      </c>
      <c r="N75" s="156">
        <f t="shared" ref="N75" si="90">K75+L75</f>
        <v>125.2053472014415</v>
      </c>
      <c r="O75" s="287"/>
      <c r="P75" s="16"/>
      <c r="Q75" s="173"/>
      <c r="R75" s="14"/>
      <c r="S75" s="15"/>
      <c r="T75" s="173"/>
      <c r="U75" s="14"/>
      <c r="V75" s="15"/>
      <c r="W75" s="16"/>
    </row>
    <row r="76" spans="1:23" s="10" customFormat="1" ht="30" customHeight="1" x14ac:dyDescent="0.25">
      <c r="A76" s="286" t="s">
        <v>209</v>
      </c>
      <c r="B76" s="25" t="s">
        <v>405</v>
      </c>
      <c r="C76" s="26" t="s">
        <v>210</v>
      </c>
      <c r="D76" s="236">
        <v>1</v>
      </c>
      <c r="E76" s="24" t="s">
        <v>97</v>
      </c>
      <c r="F76" s="127">
        <f>(0.3*S7)+(0.3*S3)</f>
        <v>8.6819999999999986</v>
      </c>
      <c r="G76" s="127">
        <f t="shared" si="61"/>
        <v>8.6819999999999986</v>
      </c>
      <c r="H76" s="127">
        <v>182.17</v>
      </c>
      <c r="I76" s="127">
        <f t="shared" si="62"/>
        <v>182.17</v>
      </c>
      <c r="J76" s="126">
        <f t="shared" si="63"/>
        <v>190.85199999999998</v>
      </c>
      <c r="K76" s="126">
        <f t="shared" si="63"/>
        <v>190.85199999999998</v>
      </c>
      <c r="L76" s="126">
        <f t="shared" si="64"/>
        <v>47.470970140321874</v>
      </c>
      <c r="M76" s="37">
        <f t="shared" si="65"/>
        <v>0.24873184530590131</v>
      </c>
      <c r="N76" s="156">
        <f t="shared" si="66"/>
        <v>238.32297014032184</v>
      </c>
      <c r="O76" s="287"/>
      <c r="P76" s="16"/>
      <c r="Q76" s="173"/>
      <c r="R76" s="14"/>
      <c r="S76" s="15"/>
      <c r="T76" s="173"/>
      <c r="U76" s="14"/>
      <c r="V76" s="15"/>
      <c r="W76" s="16"/>
    </row>
    <row r="77" spans="1:23" ht="9.9499999999999993" customHeight="1" x14ac:dyDescent="0.2">
      <c r="A77" s="169"/>
      <c r="B77" s="31"/>
      <c r="C77" s="31"/>
      <c r="D77" s="245"/>
      <c r="E77" s="31"/>
      <c r="F77" s="132"/>
      <c r="G77" s="132"/>
      <c r="H77" s="132"/>
      <c r="I77" s="132"/>
      <c r="J77" s="132"/>
      <c r="K77" s="132"/>
      <c r="L77" s="132"/>
      <c r="M77" s="121"/>
      <c r="N77" s="132"/>
      <c r="O77" s="288"/>
      <c r="P77" s="196"/>
      <c r="Q77" s="173"/>
      <c r="R77" s="14"/>
      <c r="S77" s="15"/>
      <c r="T77" s="173"/>
      <c r="U77" s="14"/>
      <c r="V77" s="15"/>
    </row>
    <row r="78" spans="1:23" s="51" customFormat="1" ht="20.100000000000001" customHeight="1" x14ac:dyDescent="0.25">
      <c r="A78" s="302"/>
      <c r="B78" s="54">
        <v>9</v>
      </c>
      <c r="C78" s="45" t="s">
        <v>237</v>
      </c>
      <c r="D78" s="241"/>
      <c r="E78" s="46"/>
      <c r="F78" s="138"/>
      <c r="G78" s="138"/>
      <c r="H78" s="138"/>
      <c r="I78" s="138"/>
      <c r="J78" s="138"/>
      <c r="K78" s="138"/>
      <c r="L78" s="138"/>
      <c r="M78" s="122"/>
      <c r="N78" s="133"/>
      <c r="O78" s="303">
        <f>SUM(N79:N85)</f>
        <v>1049.7289131663879</v>
      </c>
      <c r="P78" s="193"/>
      <c r="Q78" s="48"/>
      <c r="R78" s="49"/>
      <c r="S78" s="50"/>
      <c r="T78" s="48"/>
      <c r="U78" s="49"/>
      <c r="V78" s="50"/>
      <c r="W78" s="47"/>
    </row>
    <row r="79" spans="1:23" s="10" customFormat="1" ht="30" customHeight="1" x14ac:dyDescent="0.25">
      <c r="A79" s="286" t="s">
        <v>393</v>
      </c>
      <c r="B79" s="5" t="s">
        <v>20</v>
      </c>
      <c r="C79" s="26" t="s">
        <v>171</v>
      </c>
      <c r="D79" s="27">
        <f>2.57+1.59+(1.25*1)+(0.1625+0.1575)</f>
        <v>5.73</v>
      </c>
      <c r="E79" s="9" t="s">
        <v>98</v>
      </c>
      <c r="F79" s="127">
        <f>0.187*S13+0.069*S3</f>
        <v>3.8668900000000002</v>
      </c>
      <c r="G79" s="127">
        <f t="shared" ref="G79:G84" si="91">D79*F79</f>
        <v>22.157279700000004</v>
      </c>
      <c r="H79" s="127">
        <f>8.63-F79</f>
        <v>4.7631100000000011</v>
      </c>
      <c r="I79" s="127">
        <f t="shared" ref="I79:I80" si="92">D79*H79</f>
        <v>27.292620300000006</v>
      </c>
      <c r="J79" s="126">
        <f t="shared" ref="J79" si="93">F79+H79</f>
        <v>8.6300000000000008</v>
      </c>
      <c r="K79" s="126">
        <f t="shared" ref="K79" si="94">G79+I79</f>
        <v>49.449900000000014</v>
      </c>
      <c r="L79" s="126">
        <f t="shared" ref="L79" si="95">M79*K79</f>
        <v>12.299764877192292</v>
      </c>
      <c r="M79" s="37">
        <f t="shared" ref="M79:M84" si="96">$M$12</f>
        <v>0.24873184530590131</v>
      </c>
      <c r="N79" s="156">
        <f t="shared" ref="N79" si="97">K79+L79</f>
        <v>61.749664877192302</v>
      </c>
      <c r="O79" s="287"/>
      <c r="P79" s="16"/>
      <c r="Q79" s="173"/>
      <c r="R79" s="14"/>
      <c r="S79" s="15"/>
      <c r="T79" s="173"/>
      <c r="U79" s="14"/>
      <c r="V79" s="15"/>
      <c r="W79" s="16"/>
    </row>
    <row r="80" spans="1:23" s="10" customFormat="1" ht="30" customHeight="1" x14ac:dyDescent="0.25">
      <c r="A80" s="286" t="s">
        <v>394</v>
      </c>
      <c r="B80" s="5" t="s">
        <v>21</v>
      </c>
      <c r="C80" s="26" t="s">
        <v>395</v>
      </c>
      <c r="D80" s="27">
        <f>2.57+1.59+(1.25*1)+(0.1625+0.1575)</f>
        <v>5.73</v>
      </c>
      <c r="E80" s="9" t="s">
        <v>98</v>
      </c>
      <c r="F80" s="127">
        <f>0.025*S13+0.006*S3</f>
        <v>0.47398000000000001</v>
      </c>
      <c r="G80" s="127">
        <f t="shared" si="91"/>
        <v>2.7159054000000005</v>
      </c>
      <c r="H80" s="127">
        <f>1.22-F80</f>
        <v>0.74601999999999991</v>
      </c>
      <c r="I80" s="127">
        <f t="shared" si="92"/>
        <v>4.2746946000000001</v>
      </c>
      <c r="J80" s="126">
        <f>F80+H80</f>
        <v>1.22</v>
      </c>
      <c r="K80" s="126">
        <f>G80+I80</f>
        <v>6.9906000000000006</v>
      </c>
      <c r="L80" s="126">
        <f>M80*K80</f>
        <v>1.7387848377954338</v>
      </c>
      <c r="M80" s="37">
        <f t="shared" si="96"/>
        <v>0.24873184530590131</v>
      </c>
      <c r="N80" s="156">
        <f>K80+L80</f>
        <v>8.7293848377954344</v>
      </c>
      <c r="O80" s="287"/>
      <c r="P80" s="16"/>
      <c r="Q80" s="173"/>
      <c r="R80" s="14"/>
      <c r="S80" s="15"/>
      <c r="T80" s="173"/>
      <c r="U80" s="14"/>
      <c r="V80" s="15"/>
      <c r="W80" s="16"/>
    </row>
    <row r="81" spans="1:23" s="10" customFormat="1" ht="30" customHeight="1" x14ac:dyDescent="0.25">
      <c r="A81" s="286" t="s">
        <v>187</v>
      </c>
      <c r="B81" s="5" t="s">
        <v>22</v>
      </c>
      <c r="C81" s="26" t="s">
        <v>186</v>
      </c>
      <c r="D81" s="27">
        <f>(0.7*0.6*1.3)+(0.0942*1.7)+(4+4+4.06+4.06)*1.3</f>
        <v>21.662139999999997</v>
      </c>
      <c r="E81" s="9" t="s">
        <v>98</v>
      </c>
      <c r="F81" s="127">
        <f>(0.5*S13)+(0.5*S3)</f>
        <v>14.545</v>
      </c>
      <c r="G81" s="127">
        <f t="shared" si="91"/>
        <v>315.07582629999996</v>
      </c>
      <c r="H81" s="127">
        <f>19.72-F81</f>
        <v>5.1749999999999989</v>
      </c>
      <c r="I81" s="127">
        <f t="shared" ref="I81:I84" si="98">D81*H81</f>
        <v>112.10157449999997</v>
      </c>
      <c r="J81" s="126">
        <f>F81+H81</f>
        <v>19.72</v>
      </c>
      <c r="K81" s="126">
        <f>G81+I81</f>
        <v>427.17740079999993</v>
      </c>
      <c r="L81" s="126">
        <f>M81*K81</f>
        <v>106.25262317396259</v>
      </c>
      <c r="M81" s="37">
        <f t="shared" si="96"/>
        <v>0.24873184530590131</v>
      </c>
      <c r="N81" s="156">
        <f>K81+L81</f>
        <v>533.43002397396253</v>
      </c>
      <c r="O81" s="287"/>
      <c r="P81" s="16"/>
      <c r="Q81" s="173"/>
      <c r="R81" s="14"/>
      <c r="S81" s="15"/>
      <c r="T81" s="173"/>
      <c r="U81" s="14"/>
      <c r="V81" s="15"/>
      <c r="W81" s="16"/>
    </row>
    <row r="82" spans="1:23" s="10" customFormat="1" ht="30" customHeight="1" x14ac:dyDescent="0.25">
      <c r="A82" s="286" t="s">
        <v>185</v>
      </c>
      <c r="B82" s="5" t="s">
        <v>28</v>
      </c>
      <c r="C82" s="26" t="s">
        <v>184</v>
      </c>
      <c r="D82" s="27">
        <f>1.1*2.1*3</f>
        <v>6.9300000000000015</v>
      </c>
      <c r="E82" s="9" t="s">
        <v>98</v>
      </c>
      <c r="F82" s="127">
        <f>(0.4*S13)+(0.2*S3)</f>
        <v>8.9700000000000006</v>
      </c>
      <c r="G82" s="127">
        <f t="shared" si="91"/>
        <v>62.162100000000017</v>
      </c>
      <c r="H82" s="127">
        <f>12.5-F82</f>
        <v>3.5299999999999994</v>
      </c>
      <c r="I82" s="127">
        <f t="shared" si="98"/>
        <v>24.462900000000001</v>
      </c>
      <c r="J82" s="126">
        <f t="shared" ref="J82:K82" si="99">F82+H82</f>
        <v>12.5</v>
      </c>
      <c r="K82" s="126">
        <f t="shared" si="99"/>
        <v>86.625000000000014</v>
      </c>
      <c r="L82" s="126">
        <f t="shared" ref="L82" si="100">M82*K82</f>
        <v>21.546396099623706</v>
      </c>
      <c r="M82" s="37">
        <f t="shared" si="96"/>
        <v>0.24873184530590131</v>
      </c>
      <c r="N82" s="156">
        <f t="shared" ref="N82" si="101">K82+L82</f>
        <v>108.17139609962372</v>
      </c>
      <c r="O82" s="287"/>
      <c r="P82" s="16"/>
      <c r="Q82" s="173"/>
      <c r="R82" s="14"/>
      <c r="S82" s="15"/>
      <c r="T82" s="173"/>
      <c r="U82" s="14"/>
      <c r="V82" s="15"/>
      <c r="W82" s="16"/>
    </row>
    <row r="83" spans="1:23" s="10" customFormat="1" ht="30" customHeight="1" x14ac:dyDescent="0.25">
      <c r="A83" s="286" t="s">
        <v>381</v>
      </c>
      <c r="B83" s="5" t="s">
        <v>29</v>
      </c>
      <c r="C83" s="26" t="s">
        <v>218</v>
      </c>
      <c r="D83" s="27">
        <f>(0.7*0.6*1.3)+(0.0942*1.7)+(4+4+4.06+4.06)*1.3</f>
        <v>21.662139999999997</v>
      </c>
      <c r="E83" s="9" t="s">
        <v>98</v>
      </c>
      <c r="F83" s="127">
        <f>0.2*S13+0.1*S3</f>
        <v>4.4850000000000003</v>
      </c>
      <c r="G83" s="127">
        <f t="shared" si="91"/>
        <v>97.154697899999988</v>
      </c>
      <c r="H83" s="127">
        <v>3.05</v>
      </c>
      <c r="I83" s="127">
        <f t="shared" si="98"/>
        <v>66.069526999999994</v>
      </c>
      <c r="J83" s="126">
        <f t="shared" ref="J83" si="102">F83+H83</f>
        <v>7.5350000000000001</v>
      </c>
      <c r="K83" s="126">
        <f t="shared" ref="K83" si="103">G83+I83</f>
        <v>163.22422489999997</v>
      </c>
      <c r="L83" s="126">
        <f t="shared" ref="L83" si="104">M83*K83</f>
        <v>40.599062658002438</v>
      </c>
      <c r="M83" s="37">
        <f t="shared" si="96"/>
        <v>0.24873184530590131</v>
      </c>
      <c r="N83" s="156">
        <f t="shared" ref="N83" si="105">K83+L83</f>
        <v>203.82328755800239</v>
      </c>
      <c r="O83" s="287"/>
      <c r="P83" s="16"/>
      <c r="Q83" s="173"/>
      <c r="R83" s="14"/>
      <c r="S83" s="15"/>
      <c r="T83" s="173"/>
      <c r="U83" s="14"/>
      <c r="V83" s="15"/>
      <c r="W83" s="16"/>
    </row>
    <row r="84" spans="1:23" s="10" customFormat="1" ht="30" customHeight="1" x14ac:dyDescent="0.25">
      <c r="A84" s="286" t="s">
        <v>383</v>
      </c>
      <c r="B84" s="5" t="s">
        <v>30</v>
      </c>
      <c r="C84" s="26" t="s">
        <v>382</v>
      </c>
      <c r="D84" s="27">
        <f>1.1*2.1*3</f>
        <v>6.9300000000000015</v>
      </c>
      <c r="E84" s="9" t="s">
        <v>98</v>
      </c>
      <c r="F84" s="127">
        <f>0.2*S13+0.1*S3</f>
        <v>4.4850000000000003</v>
      </c>
      <c r="G84" s="127">
        <f t="shared" si="91"/>
        <v>31.081050000000008</v>
      </c>
      <c r="H84" s="127">
        <v>1.66</v>
      </c>
      <c r="I84" s="127">
        <f t="shared" si="98"/>
        <v>11.503800000000002</v>
      </c>
      <c r="J84" s="126">
        <f t="shared" ref="J84:J85" si="106">F84+H84</f>
        <v>6.1450000000000005</v>
      </c>
      <c r="K84" s="126">
        <f t="shared" ref="K84:K85" si="107">G84+I84</f>
        <v>42.58485000000001</v>
      </c>
      <c r="L84" s="126">
        <f t="shared" ref="L84" si="108">M84*K84</f>
        <v>10.592208322575013</v>
      </c>
      <c r="M84" s="37">
        <f t="shared" si="96"/>
        <v>0.24873184530590131</v>
      </c>
      <c r="N84" s="156">
        <f t="shared" ref="N84" si="109">K84+L84</f>
        <v>53.177058322575022</v>
      </c>
      <c r="O84" s="287"/>
      <c r="P84" s="16"/>
      <c r="Q84" s="173"/>
      <c r="R84" s="14"/>
      <c r="S84" s="15"/>
      <c r="T84" s="173"/>
      <c r="U84" s="14"/>
      <c r="V84" s="15"/>
      <c r="W84" s="16"/>
    </row>
    <row r="85" spans="1:23" s="10" customFormat="1" ht="30" customHeight="1" x14ac:dyDescent="0.25">
      <c r="A85" s="286" t="s">
        <v>418</v>
      </c>
      <c r="B85" s="5" t="s">
        <v>31</v>
      </c>
      <c r="C85" s="26" t="s">
        <v>416</v>
      </c>
      <c r="D85" s="27">
        <v>17.940000000000001</v>
      </c>
      <c r="E85" s="9" t="s">
        <v>417</v>
      </c>
      <c r="F85" s="127">
        <f>COMPOSIÇÕES!H109</f>
        <v>3.6</v>
      </c>
      <c r="G85" s="127">
        <f>D85*F85</f>
        <v>64.584000000000003</v>
      </c>
      <c r="H85" s="127">
        <f>COMPOSIÇÕES!G109</f>
        <v>0</v>
      </c>
      <c r="I85" s="127">
        <f>D85*H85</f>
        <v>0</v>
      </c>
      <c r="J85" s="126">
        <f t="shared" si="106"/>
        <v>3.6</v>
      </c>
      <c r="K85" s="126">
        <f t="shared" si="107"/>
        <v>64.584000000000003</v>
      </c>
      <c r="L85" s="126">
        <f>M85*K85</f>
        <v>16.064097497236332</v>
      </c>
      <c r="M85" s="37">
        <f>$M$12</f>
        <v>0.24873184530590131</v>
      </c>
      <c r="N85" s="156">
        <f>K85+L85</f>
        <v>80.648097497236336</v>
      </c>
      <c r="O85" s="287"/>
      <c r="P85" s="16"/>
      <c r="Q85" s="173"/>
      <c r="R85" s="14"/>
      <c r="S85" s="15"/>
      <c r="T85" s="173"/>
      <c r="U85" s="14"/>
      <c r="V85" s="15"/>
      <c r="W85" s="16"/>
    </row>
    <row r="86" spans="1:23" ht="9.9499999999999993" customHeight="1" x14ac:dyDescent="0.2">
      <c r="A86" s="169"/>
      <c r="B86" s="31"/>
      <c r="C86" s="31"/>
      <c r="D86" s="245"/>
      <c r="E86" s="31"/>
      <c r="F86" s="132"/>
      <c r="G86" s="132"/>
      <c r="H86" s="132"/>
      <c r="I86" s="132"/>
      <c r="J86" s="132"/>
      <c r="K86" s="132"/>
      <c r="L86" s="132"/>
      <c r="M86" s="121"/>
      <c r="N86" s="132"/>
      <c r="O86" s="288"/>
      <c r="P86" s="196"/>
      <c r="Q86" s="173"/>
      <c r="R86" s="14"/>
      <c r="S86" s="15"/>
      <c r="T86" s="173"/>
      <c r="U86" s="14"/>
      <c r="V86" s="15"/>
    </row>
    <row r="87" spans="1:23" s="51" customFormat="1" ht="20.100000000000001" customHeight="1" x14ac:dyDescent="0.25">
      <c r="A87" s="302"/>
      <c r="B87" s="54">
        <v>10</v>
      </c>
      <c r="C87" s="45" t="s">
        <v>154</v>
      </c>
      <c r="D87" s="241"/>
      <c r="E87" s="46"/>
      <c r="F87" s="138"/>
      <c r="G87" s="138"/>
      <c r="H87" s="138"/>
      <c r="I87" s="138"/>
      <c r="J87" s="138"/>
      <c r="K87" s="138"/>
      <c r="L87" s="138"/>
      <c r="M87" s="122"/>
      <c r="N87" s="133"/>
      <c r="O87" s="303">
        <f>SUM(N88)</f>
        <v>370.00798688705567</v>
      </c>
      <c r="P87" s="193"/>
      <c r="Q87" s="48"/>
      <c r="R87" s="49"/>
      <c r="S87" s="50"/>
      <c r="T87" s="48"/>
      <c r="U87" s="49"/>
      <c r="V87" s="50"/>
      <c r="W87" s="47"/>
    </row>
    <row r="88" spans="1:23" s="10" customFormat="1" ht="30" customHeight="1" x14ac:dyDescent="0.25">
      <c r="A88" s="286" t="s">
        <v>65</v>
      </c>
      <c r="B88" s="25" t="s">
        <v>20</v>
      </c>
      <c r="C88" s="221" t="s">
        <v>64</v>
      </c>
      <c r="D88" s="27">
        <v>144.54</v>
      </c>
      <c r="E88" s="9" t="s">
        <v>98</v>
      </c>
      <c r="F88" s="127">
        <f>0.14*S3</f>
        <v>1.8662000000000001</v>
      </c>
      <c r="G88" s="127">
        <f>D88*F88</f>
        <v>269.74054799999999</v>
      </c>
      <c r="H88" s="127">
        <f>2.05-F88</f>
        <v>0.18379999999999974</v>
      </c>
      <c r="I88" s="127">
        <f>D88*H88</f>
        <v>26.566451999999963</v>
      </c>
      <c r="J88" s="126">
        <f t="shared" ref="J88:K88" si="110">F88+H88</f>
        <v>2.0499999999999998</v>
      </c>
      <c r="K88" s="126">
        <f t="shared" si="110"/>
        <v>296.30699999999996</v>
      </c>
      <c r="L88" s="126">
        <f>M88*K88</f>
        <v>73.700986887055691</v>
      </c>
      <c r="M88" s="37">
        <f>$M$12</f>
        <v>0.24873184530590131</v>
      </c>
      <c r="N88" s="156">
        <f>K88+L88</f>
        <v>370.00798688705567</v>
      </c>
      <c r="O88" s="292"/>
      <c r="P88" s="16"/>
      <c r="Q88" s="173"/>
      <c r="R88" s="14"/>
      <c r="S88" s="15"/>
      <c r="T88" s="173"/>
      <c r="U88" s="14"/>
      <c r="V88" s="15"/>
      <c r="W88" s="16"/>
    </row>
    <row r="89" spans="1:23" ht="20.100000000000001" customHeight="1" x14ac:dyDescent="0.2">
      <c r="A89" s="293"/>
      <c r="B89" s="58"/>
      <c r="C89" s="58"/>
      <c r="D89" s="124"/>
      <c r="E89" s="124"/>
      <c r="F89" s="294"/>
      <c r="G89" s="151"/>
      <c r="H89" s="294"/>
      <c r="I89" s="151"/>
      <c r="J89" s="151"/>
      <c r="K89" s="151"/>
      <c r="L89" s="151"/>
      <c r="M89" s="152"/>
      <c r="N89" s="151"/>
      <c r="O89" s="295"/>
    </row>
    <row r="90" spans="1:23" ht="20.100000000000001" customHeight="1" thickBot="1" x14ac:dyDescent="0.25">
      <c r="A90" s="296"/>
      <c r="B90" s="297"/>
      <c r="C90" s="297"/>
      <c r="D90" s="298"/>
      <c r="E90" s="297"/>
      <c r="F90" s="297"/>
      <c r="G90" s="297"/>
      <c r="H90" s="297"/>
      <c r="I90" s="297"/>
      <c r="J90" s="297"/>
      <c r="K90" s="299"/>
      <c r="L90" s="404" t="s">
        <v>14</v>
      </c>
      <c r="M90" s="405"/>
      <c r="N90" s="406"/>
      <c r="O90" s="306">
        <f>O18+O24+O27+O32+O36+O45+O55+O59+O78+O87</f>
        <v>25271.236295398667</v>
      </c>
    </row>
    <row r="91" spans="1:23" ht="20.100000000000001" customHeight="1" x14ac:dyDescent="0.2"/>
    <row r="92" spans="1:23" ht="20.100000000000001" hidden="1" customHeight="1" x14ac:dyDescent="0.2">
      <c r="G92" s="140">
        <f>SUM(G20:G88)</f>
        <v>10377.134522212958</v>
      </c>
      <c r="I92" s="140">
        <f>SUM(I20:I88)</f>
        <v>9660.3759593824998</v>
      </c>
      <c r="K92" s="247">
        <f>G92+I92</f>
        <v>20037.510481595458</v>
      </c>
      <c r="L92" s="135">
        <f>M92*K92</f>
        <v>4983.9669574235777</v>
      </c>
      <c r="M92" s="4">
        <f>M12</f>
        <v>0.24873184530590131</v>
      </c>
      <c r="N92" s="135">
        <f>K92+L92</f>
        <v>25021.477439019036</v>
      </c>
    </row>
    <row r="93" spans="1:23" ht="20.100000000000001" customHeight="1" x14ac:dyDescent="0.2"/>
    <row r="94" spans="1:23" ht="20.100000000000001" customHeight="1" x14ac:dyDescent="0.2">
      <c r="C94" s="150" t="s">
        <v>146</v>
      </c>
      <c r="O94" s="212"/>
    </row>
    <row r="95" spans="1:23" ht="20.100000000000001" customHeight="1" x14ac:dyDescent="0.2">
      <c r="C95" s="150" t="s">
        <v>415</v>
      </c>
      <c r="K95" s="151"/>
      <c r="L95" s="151"/>
      <c r="M95" s="152"/>
      <c r="O95" s="212"/>
    </row>
    <row r="96" spans="1:23" ht="20.100000000000001" customHeight="1" x14ac:dyDescent="0.2">
      <c r="C96" s="150" t="s">
        <v>407</v>
      </c>
      <c r="K96" s="151"/>
      <c r="L96" s="153"/>
      <c r="M96" s="152"/>
      <c r="O96" s="212"/>
    </row>
    <row r="97" spans="3:15" ht="20.100000000000001" customHeight="1" x14ac:dyDescent="0.2">
      <c r="C97" s="150" t="s">
        <v>148</v>
      </c>
      <c r="L97" s="146"/>
      <c r="O97" s="212"/>
    </row>
    <row r="98" spans="3:15" ht="20.100000000000001" customHeight="1" x14ac:dyDescent="0.2">
      <c r="C98" s="150" t="s">
        <v>408</v>
      </c>
      <c r="L98" s="146"/>
      <c r="O98" s="212"/>
    </row>
    <row r="99" spans="3:15" ht="20.100000000000001" customHeight="1" x14ac:dyDescent="0.2">
      <c r="C99" s="150" t="s">
        <v>409</v>
      </c>
      <c r="L99" s="146"/>
      <c r="O99" s="212"/>
    </row>
    <row r="100" spans="3:15" ht="20.100000000000001" customHeight="1" x14ac:dyDescent="0.2">
      <c r="C100" s="381" t="s">
        <v>410</v>
      </c>
      <c r="L100" s="146"/>
      <c r="O100" s="212"/>
    </row>
    <row r="101" spans="3:15" ht="19.5" customHeight="1" x14ac:dyDescent="0.2">
      <c r="C101" s="150" t="s">
        <v>411</v>
      </c>
      <c r="O101" s="212"/>
    </row>
    <row r="102" spans="3:15" ht="20.100000000000001" customHeight="1" x14ac:dyDescent="0.2">
      <c r="C102" s="327" t="s">
        <v>412</v>
      </c>
      <c r="O102" s="212"/>
    </row>
    <row r="103" spans="3:15" ht="20.100000000000001" customHeight="1" x14ac:dyDescent="0.2">
      <c r="C103" s="327" t="s">
        <v>413</v>
      </c>
      <c r="O103" s="212"/>
    </row>
    <row r="104" spans="3:15" ht="20.100000000000001" customHeight="1" x14ac:dyDescent="0.2">
      <c r="C104" s="154" t="s">
        <v>149</v>
      </c>
      <c r="O104" s="212"/>
    </row>
    <row r="105" spans="3:15" ht="20.100000000000001" customHeight="1" x14ac:dyDescent="0.2">
      <c r="C105" s="154" t="s">
        <v>414</v>
      </c>
      <c r="O105" s="212"/>
    </row>
    <row r="106" spans="3:15" ht="20.100000000000001" customHeight="1" x14ac:dyDescent="0.2"/>
    <row r="107" spans="3:15" ht="20.100000000000001" customHeight="1" x14ac:dyDescent="0.2">
      <c r="K107" s="147"/>
      <c r="L107" s="147"/>
      <c r="M107" s="148"/>
    </row>
    <row r="108" spans="3:15" ht="20.100000000000001" customHeight="1" x14ac:dyDescent="0.25">
      <c r="K108" s="407" t="s">
        <v>219</v>
      </c>
      <c r="L108" s="407"/>
      <c r="M108" s="407"/>
      <c r="N108" s="407"/>
    </row>
    <row r="109" spans="3:15" ht="20.100000000000001" customHeight="1" x14ac:dyDescent="0.2">
      <c r="K109" s="401" t="s">
        <v>144</v>
      </c>
      <c r="L109" s="401"/>
      <c r="M109" s="401"/>
      <c r="N109" s="401"/>
    </row>
    <row r="110" spans="3:15" ht="20.100000000000001" customHeight="1" x14ac:dyDescent="0.2">
      <c r="K110" s="401" t="s">
        <v>220</v>
      </c>
      <c r="L110" s="401"/>
      <c r="M110" s="401"/>
      <c r="N110" s="401"/>
    </row>
    <row r="111" spans="3:15" ht="20.100000000000001" customHeight="1" x14ac:dyDescent="0.2"/>
  </sheetData>
  <mergeCells count="25">
    <mergeCell ref="M1:N2"/>
    <mergeCell ref="A8:O9"/>
    <mergeCell ref="A10:O10"/>
    <mergeCell ref="A13:A16"/>
    <mergeCell ref="B13:B16"/>
    <mergeCell ref="C13:C16"/>
    <mergeCell ref="D13:D16"/>
    <mergeCell ref="E13:E16"/>
    <mergeCell ref="F13:G13"/>
    <mergeCell ref="H13:I13"/>
    <mergeCell ref="O13:O16"/>
    <mergeCell ref="F14:F16"/>
    <mergeCell ref="G14:G16"/>
    <mergeCell ref="H14:H16"/>
    <mergeCell ref="I14:I16"/>
    <mergeCell ref="L14:L16"/>
    <mergeCell ref="J13:J16"/>
    <mergeCell ref="K13:K16"/>
    <mergeCell ref="L13:M13"/>
    <mergeCell ref="K110:N110"/>
    <mergeCell ref="M14:M16"/>
    <mergeCell ref="L90:N90"/>
    <mergeCell ref="K108:N108"/>
    <mergeCell ref="K109:N109"/>
    <mergeCell ref="N13:N16"/>
  </mergeCells>
  <printOptions horizontalCentered="1"/>
  <pageMargins left="7.874015748031496E-2" right="7.874015748031496E-2" top="0.39370078740157483" bottom="0.74803149606299213" header="0.51181102362204722" footer="0.27559055118110237"/>
  <pageSetup paperSize="9" scale="44" fitToHeight="0" orientation="landscape" r:id="rId1"/>
  <headerFooter alignWithMargins="0">
    <oddFooter>&amp;LPLANILHA ORÇAMENTÁRIA Valores em Reais (R$)&amp;CRua Francisco Marques, nº 348 - Rio Grande/RS - (53) 3204.0888 - engenharia@dms-rs.com.br     Web site: www.dms-rs.com.br &amp;RPágina &amp;P de 03</oddFooter>
  </headerFooter>
  <rowBreaks count="2" manualBreakCount="2">
    <brk id="51" max="14" man="1"/>
    <brk id="86" max="14" man="1"/>
  </rowBreaks>
  <ignoredErrors>
    <ignoredError sqref="D82"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showZeros="0" view="pageBreakPreview" zoomScale="70" zoomScaleNormal="70" zoomScaleSheetLayoutView="70" workbookViewId="0">
      <pane ySplit="16" topLeftCell="A41" activePane="bottomLeft" state="frozen"/>
      <selection pane="bottomLeft" activeCell="Q2" sqref="Q2:V16"/>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7109375" style="140" customWidth="1"/>
    <col min="7" max="7" width="14.7109375" style="135" customWidth="1"/>
    <col min="8" max="8" width="14.7109375" style="140" customWidth="1"/>
    <col min="9" max="9" width="14.7109375" style="135" customWidth="1"/>
    <col min="10" max="12" width="15.7109375" style="135" customWidth="1"/>
    <col min="13" max="13" width="12.7109375" style="4" customWidth="1"/>
    <col min="14" max="14" width="20.140625" style="135" customWidth="1"/>
    <col min="15" max="15" width="25.140625" style="243" customWidth="1"/>
    <col min="16" max="16" width="12.140625" style="7" customWidth="1"/>
    <col min="17" max="17" width="14.7109375" style="7" customWidth="1"/>
    <col min="18" max="18" width="29.5703125" style="7" customWidth="1"/>
    <col min="19" max="19" width="12.7109375" style="7" customWidth="1"/>
    <col min="20" max="20" width="15.42578125" style="7" customWidth="1"/>
    <col min="21" max="21" width="34" style="7" customWidth="1"/>
    <col min="22" max="22" width="12.7109375" style="7" customWidth="1"/>
    <col min="23" max="23" width="12.7109375" style="18" customWidth="1"/>
    <col min="24" max="16384" width="12.7109375" style="7"/>
  </cols>
  <sheetData>
    <row r="1" spans="1:23" ht="14.25" x14ac:dyDescent="0.2">
      <c r="A1" s="170"/>
      <c r="B1" s="164"/>
      <c r="C1" s="164"/>
      <c r="D1" s="237"/>
      <c r="E1" s="164"/>
      <c r="F1" s="157"/>
      <c r="G1" s="157"/>
      <c r="H1" s="157"/>
      <c r="I1" s="172"/>
      <c r="J1" s="231"/>
      <c r="K1" s="231"/>
      <c r="L1" s="163"/>
      <c r="M1" s="408"/>
      <c r="N1" s="408"/>
      <c r="O1" s="206"/>
    </row>
    <row r="2" spans="1:23" ht="14.25" x14ac:dyDescent="0.2">
      <c r="A2" s="161"/>
      <c r="B2" s="56"/>
      <c r="C2" s="56"/>
      <c r="D2" s="238"/>
      <c r="E2" s="56"/>
      <c r="F2" s="129"/>
      <c r="G2" s="129"/>
      <c r="H2" s="129"/>
      <c r="I2" s="166"/>
      <c r="J2" s="160"/>
      <c r="K2" s="160"/>
      <c r="L2" s="160"/>
      <c r="M2" s="409"/>
      <c r="N2" s="409"/>
      <c r="O2" s="207"/>
      <c r="Q2" s="13" t="s">
        <v>23</v>
      </c>
      <c r="R2" s="13" t="s">
        <v>48</v>
      </c>
      <c r="S2" s="13" t="s">
        <v>24</v>
      </c>
      <c r="T2" s="13" t="s">
        <v>23</v>
      </c>
      <c r="U2" s="13" t="s">
        <v>48</v>
      </c>
      <c r="V2" s="13" t="s">
        <v>24</v>
      </c>
    </row>
    <row r="3" spans="1:23" ht="14.25" x14ac:dyDescent="0.2">
      <c r="A3" s="161"/>
      <c r="B3" s="56"/>
      <c r="C3" s="56"/>
      <c r="D3" s="238"/>
      <c r="E3" s="56"/>
      <c r="F3" s="129"/>
      <c r="G3" s="129"/>
      <c r="H3" s="129"/>
      <c r="I3" s="166"/>
      <c r="J3" s="160"/>
      <c r="K3" s="160"/>
      <c r="L3" s="160"/>
      <c r="M3" s="162"/>
      <c r="N3" s="160"/>
      <c r="O3" s="207"/>
      <c r="Q3" s="197">
        <v>88316</v>
      </c>
      <c r="R3" s="12" t="s">
        <v>25</v>
      </c>
      <c r="S3" s="8">
        <v>13.33</v>
      </c>
      <c r="T3" s="197">
        <v>88242</v>
      </c>
      <c r="U3" s="12" t="s">
        <v>93</v>
      </c>
      <c r="V3" s="8">
        <v>12.35</v>
      </c>
    </row>
    <row r="4" spans="1:23" x14ac:dyDescent="0.2">
      <c r="A4" s="161"/>
      <c r="B4" s="56"/>
      <c r="C4" s="56"/>
      <c r="D4" s="238"/>
      <c r="E4" s="56"/>
      <c r="F4" s="129"/>
      <c r="G4" s="129"/>
      <c r="H4" s="129"/>
      <c r="I4" s="129"/>
      <c r="J4" s="129"/>
      <c r="K4" s="129"/>
      <c r="L4" s="129"/>
      <c r="M4" s="56"/>
      <c r="N4" s="129"/>
      <c r="O4" s="208"/>
      <c r="Q4" s="197">
        <v>88309</v>
      </c>
      <c r="R4" s="12" t="s">
        <v>26</v>
      </c>
      <c r="S4" s="8">
        <v>15.7</v>
      </c>
      <c r="T4" s="197">
        <v>88245</v>
      </c>
      <c r="U4" s="12" t="s">
        <v>79</v>
      </c>
      <c r="V4" s="8">
        <v>15.61</v>
      </c>
    </row>
    <row r="5" spans="1:23" x14ac:dyDescent="0.2">
      <c r="A5" s="161"/>
      <c r="B5" s="56"/>
      <c r="C5" s="56"/>
      <c r="D5" s="238"/>
      <c r="E5" s="56"/>
      <c r="F5" s="129"/>
      <c r="G5" s="129"/>
      <c r="H5" s="129"/>
      <c r="I5" s="129"/>
      <c r="J5" s="129"/>
      <c r="K5" s="129"/>
      <c r="L5" s="129"/>
      <c r="M5" s="56"/>
      <c r="N5" s="129"/>
      <c r="O5" s="208"/>
      <c r="Q5" s="197">
        <v>88267</v>
      </c>
      <c r="R5" s="12" t="s">
        <v>49</v>
      </c>
      <c r="S5" s="8">
        <v>15.61</v>
      </c>
      <c r="T5" s="197">
        <v>88251</v>
      </c>
      <c r="U5" s="12" t="s">
        <v>162</v>
      </c>
      <c r="V5" s="8">
        <v>12.08</v>
      </c>
    </row>
    <row r="6" spans="1:23" x14ac:dyDescent="0.2">
      <c r="A6" s="161"/>
      <c r="B6" s="56"/>
      <c r="C6" s="56"/>
      <c r="D6" s="238"/>
      <c r="E6" s="56"/>
      <c r="F6" s="129"/>
      <c r="G6" s="129"/>
      <c r="H6" s="129"/>
      <c r="I6" s="129"/>
      <c r="J6" s="129"/>
      <c r="K6" s="129"/>
      <c r="L6" s="129"/>
      <c r="M6" s="56"/>
      <c r="N6" s="129"/>
      <c r="O6" s="208"/>
      <c r="Q6" s="197">
        <v>88248</v>
      </c>
      <c r="R6" s="12" t="s">
        <v>50</v>
      </c>
      <c r="S6" s="8">
        <v>12.58</v>
      </c>
      <c r="T6" s="197">
        <v>88261</v>
      </c>
      <c r="U6" s="12" t="s">
        <v>163</v>
      </c>
      <c r="V6" s="8">
        <v>15.52</v>
      </c>
    </row>
    <row r="7" spans="1:23" x14ac:dyDescent="0.2">
      <c r="A7" s="165"/>
      <c r="B7" s="57"/>
      <c r="C7" s="57"/>
      <c r="D7" s="239"/>
      <c r="E7" s="57"/>
      <c r="F7" s="130"/>
      <c r="G7" s="130"/>
      <c r="H7" s="130"/>
      <c r="I7" s="130"/>
      <c r="J7" s="130"/>
      <c r="K7" s="130"/>
      <c r="L7" s="130"/>
      <c r="M7" s="57"/>
      <c r="N7" s="130"/>
      <c r="O7" s="209"/>
      <c r="Q7" s="197">
        <v>88264</v>
      </c>
      <c r="R7" s="12" t="s">
        <v>51</v>
      </c>
      <c r="S7" s="8">
        <v>15.61</v>
      </c>
      <c r="T7" s="197">
        <v>88276</v>
      </c>
      <c r="U7" s="12" t="s">
        <v>211</v>
      </c>
      <c r="V7" s="8">
        <v>21.29</v>
      </c>
    </row>
    <row r="8" spans="1:23" ht="12.75" customHeight="1" x14ac:dyDescent="0.2">
      <c r="A8" s="442" t="s">
        <v>244</v>
      </c>
      <c r="B8" s="443"/>
      <c r="C8" s="443"/>
      <c r="D8" s="443"/>
      <c r="E8" s="443"/>
      <c r="F8" s="443"/>
      <c r="G8" s="443"/>
      <c r="H8" s="443"/>
      <c r="I8" s="443"/>
      <c r="J8" s="443"/>
      <c r="K8" s="443"/>
      <c r="L8" s="443"/>
      <c r="M8" s="443"/>
      <c r="N8" s="443"/>
      <c r="O8" s="444"/>
      <c r="Q8" s="197">
        <v>88262</v>
      </c>
      <c r="R8" s="12" t="s">
        <v>52</v>
      </c>
      <c r="S8" s="8">
        <v>15.7</v>
      </c>
      <c r="T8" s="197"/>
      <c r="U8" s="12"/>
      <c r="V8" s="8"/>
    </row>
    <row r="9" spans="1:23" ht="12.75" customHeight="1" x14ac:dyDescent="0.2">
      <c r="A9" s="445"/>
      <c r="B9" s="446"/>
      <c r="C9" s="446"/>
      <c r="D9" s="446"/>
      <c r="E9" s="446"/>
      <c r="F9" s="446"/>
      <c r="G9" s="446"/>
      <c r="H9" s="446"/>
      <c r="I9" s="446"/>
      <c r="J9" s="446"/>
      <c r="K9" s="446"/>
      <c r="L9" s="446"/>
      <c r="M9" s="446"/>
      <c r="N9" s="446"/>
      <c r="O9" s="447"/>
      <c r="Q9" s="197">
        <v>88323</v>
      </c>
      <c r="R9" s="12" t="s">
        <v>53</v>
      </c>
      <c r="S9" s="8">
        <v>14.03</v>
      </c>
      <c r="T9" s="197"/>
      <c r="U9" s="12"/>
      <c r="V9" s="8"/>
    </row>
    <row r="10" spans="1:23" ht="12.75" customHeight="1" x14ac:dyDescent="0.2">
      <c r="A10" s="416"/>
      <c r="B10" s="417"/>
      <c r="C10" s="417"/>
      <c r="D10" s="417"/>
      <c r="E10" s="417"/>
      <c r="F10" s="417"/>
      <c r="G10" s="417"/>
      <c r="H10" s="417"/>
      <c r="I10" s="417"/>
      <c r="J10" s="417"/>
      <c r="K10" s="417"/>
      <c r="L10" s="417"/>
      <c r="M10" s="417"/>
      <c r="N10" s="417"/>
      <c r="O10" s="418"/>
      <c r="Q10" s="197">
        <v>88247</v>
      </c>
      <c r="R10" s="12" t="s">
        <v>57</v>
      </c>
      <c r="S10" s="8">
        <v>13.65</v>
      </c>
      <c r="T10" s="197"/>
      <c r="U10" s="12"/>
      <c r="V10" s="8"/>
    </row>
    <row r="11" spans="1:23" s="3" customFormat="1" ht="15.75" x14ac:dyDescent="0.2">
      <c r="A11" s="261" t="s">
        <v>161</v>
      </c>
      <c r="B11" s="262"/>
      <c r="C11" s="262"/>
      <c r="D11" s="263"/>
      <c r="E11" s="262"/>
      <c r="F11" s="264"/>
      <c r="G11" s="265"/>
      <c r="H11" s="266" t="s">
        <v>157</v>
      </c>
      <c r="I11" s="264"/>
      <c r="J11" s="264"/>
      <c r="K11" s="264"/>
      <c r="L11" s="264"/>
      <c r="M11" s="262"/>
      <c r="N11" s="448" t="s">
        <v>312</v>
      </c>
      <c r="O11" s="449"/>
      <c r="Q11" s="197">
        <v>88239</v>
      </c>
      <c r="R11" s="12" t="s">
        <v>58</v>
      </c>
      <c r="S11" s="8">
        <v>12.64</v>
      </c>
      <c r="T11" s="197"/>
      <c r="U11" s="12"/>
      <c r="V11" s="8"/>
      <c r="W11" s="19"/>
    </row>
    <row r="12" spans="1:23" s="3" customFormat="1" ht="15.75" x14ac:dyDescent="0.2">
      <c r="A12" s="261" t="s">
        <v>155</v>
      </c>
      <c r="B12" s="262"/>
      <c r="C12" s="262"/>
      <c r="D12" s="263"/>
      <c r="E12" s="262"/>
      <c r="F12" s="264"/>
      <c r="G12" s="265"/>
      <c r="H12" s="266" t="s">
        <v>156</v>
      </c>
      <c r="I12" s="264"/>
      <c r="J12" s="264"/>
      <c r="K12" s="265"/>
      <c r="L12" s="267" t="s">
        <v>13</v>
      </c>
      <c r="M12" s="268">
        <f>BDI!E27</f>
        <v>0.24873184530590131</v>
      </c>
      <c r="N12" s="450" t="s">
        <v>236</v>
      </c>
      <c r="O12" s="451"/>
      <c r="Q12" s="197">
        <v>88315</v>
      </c>
      <c r="R12" s="12" t="s">
        <v>59</v>
      </c>
      <c r="S12" s="8">
        <v>14.94</v>
      </c>
      <c r="T12" s="197"/>
      <c r="U12" s="12"/>
      <c r="V12" s="8"/>
      <c r="W12" s="19"/>
    </row>
    <row r="13" spans="1:23" ht="12.75" customHeight="1" x14ac:dyDescent="0.2">
      <c r="A13" s="433" t="s">
        <v>17</v>
      </c>
      <c r="B13" s="436" t="s">
        <v>15</v>
      </c>
      <c r="C13" s="439" t="s">
        <v>16</v>
      </c>
      <c r="D13" s="439" t="s">
        <v>4</v>
      </c>
      <c r="E13" s="439" t="s">
        <v>5</v>
      </c>
      <c r="F13" s="464" t="s">
        <v>1</v>
      </c>
      <c r="G13" s="465"/>
      <c r="H13" s="464" t="s">
        <v>2</v>
      </c>
      <c r="I13" s="465"/>
      <c r="J13" s="458" t="s">
        <v>0</v>
      </c>
      <c r="K13" s="458" t="s">
        <v>8</v>
      </c>
      <c r="L13" s="466" t="s">
        <v>3</v>
      </c>
      <c r="M13" s="467"/>
      <c r="N13" s="458" t="s">
        <v>11</v>
      </c>
      <c r="O13" s="452" t="s">
        <v>12</v>
      </c>
      <c r="Q13" s="197">
        <v>88310</v>
      </c>
      <c r="R13" s="12" t="s">
        <v>60</v>
      </c>
      <c r="S13" s="8">
        <v>15.76</v>
      </c>
      <c r="T13" s="198"/>
      <c r="U13" s="198"/>
      <c r="V13" s="198"/>
    </row>
    <row r="14" spans="1:23" x14ac:dyDescent="0.2">
      <c r="A14" s="434"/>
      <c r="B14" s="437"/>
      <c r="C14" s="440"/>
      <c r="D14" s="440"/>
      <c r="E14" s="440"/>
      <c r="F14" s="455" t="s">
        <v>9</v>
      </c>
      <c r="G14" s="458" t="s">
        <v>10</v>
      </c>
      <c r="H14" s="455" t="s">
        <v>9</v>
      </c>
      <c r="I14" s="458" t="s">
        <v>10</v>
      </c>
      <c r="J14" s="459"/>
      <c r="K14" s="459"/>
      <c r="L14" s="458" t="s">
        <v>6</v>
      </c>
      <c r="M14" s="461" t="s">
        <v>7</v>
      </c>
      <c r="N14" s="459"/>
      <c r="O14" s="453"/>
      <c r="Q14" s="197">
        <v>88311</v>
      </c>
      <c r="R14" s="12" t="s">
        <v>61</v>
      </c>
      <c r="S14" s="8">
        <v>16.47</v>
      </c>
      <c r="T14" s="198"/>
      <c r="U14" s="198"/>
      <c r="V14" s="198"/>
    </row>
    <row r="15" spans="1:23" x14ac:dyDescent="0.2">
      <c r="A15" s="434"/>
      <c r="B15" s="437"/>
      <c r="C15" s="440"/>
      <c r="D15" s="440"/>
      <c r="E15" s="440"/>
      <c r="F15" s="456"/>
      <c r="G15" s="459"/>
      <c r="H15" s="456"/>
      <c r="I15" s="459"/>
      <c r="J15" s="459"/>
      <c r="K15" s="459"/>
      <c r="L15" s="459"/>
      <c r="M15" s="462"/>
      <c r="N15" s="459"/>
      <c r="O15" s="453"/>
      <c r="Q15" s="197">
        <v>88317</v>
      </c>
      <c r="R15" s="12" t="s">
        <v>63</v>
      </c>
      <c r="S15" s="8">
        <v>17.77</v>
      </c>
      <c r="T15" s="198"/>
      <c r="U15" s="198"/>
      <c r="V15" s="198"/>
    </row>
    <row r="16" spans="1:23" x14ac:dyDescent="0.2">
      <c r="A16" s="435"/>
      <c r="B16" s="438"/>
      <c r="C16" s="441"/>
      <c r="D16" s="441"/>
      <c r="E16" s="441"/>
      <c r="F16" s="457"/>
      <c r="G16" s="460"/>
      <c r="H16" s="457"/>
      <c r="I16" s="460"/>
      <c r="J16" s="460"/>
      <c r="K16" s="460"/>
      <c r="L16" s="460"/>
      <c r="M16" s="463"/>
      <c r="N16" s="460"/>
      <c r="O16" s="454"/>
      <c r="Q16" s="197">
        <v>88297</v>
      </c>
      <c r="R16" s="12" t="s">
        <v>91</v>
      </c>
      <c r="S16" s="8">
        <v>20.5</v>
      </c>
      <c r="T16" s="198"/>
      <c r="U16" s="198"/>
      <c r="V16" s="198"/>
    </row>
    <row r="17" spans="1:27" ht="9.9499999999999993" customHeight="1" x14ac:dyDescent="0.2">
      <c r="A17" s="169"/>
      <c r="B17" s="31"/>
      <c r="C17" s="31"/>
      <c r="D17" s="245"/>
      <c r="E17" s="31"/>
      <c r="F17" s="132"/>
      <c r="G17" s="132"/>
      <c r="H17" s="132"/>
      <c r="I17" s="132"/>
      <c r="J17" s="132"/>
      <c r="K17" s="132"/>
      <c r="L17" s="132"/>
      <c r="M17" s="31"/>
      <c r="N17" s="132"/>
      <c r="O17" s="284"/>
      <c r="P17" s="196"/>
      <c r="Q17" s="173"/>
      <c r="R17" s="14"/>
      <c r="S17" s="15"/>
      <c r="T17" s="196"/>
      <c r="U17" s="196"/>
    </row>
    <row r="18" spans="1:27" s="51" customFormat="1" ht="20.100000000000001" customHeight="1" x14ac:dyDescent="0.25">
      <c r="A18" s="285"/>
      <c r="B18" s="271">
        <v>1</v>
      </c>
      <c r="C18" s="272" t="s">
        <v>95</v>
      </c>
      <c r="D18" s="273"/>
      <c r="E18" s="274"/>
      <c r="F18" s="275"/>
      <c r="G18" s="275"/>
      <c r="H18" s="275"/>
      <c r="I18" s="275"/>
      <c r="J18" s="275"/>
      <c r="K18" s="275"/>
      <c r="L18" s="275"/>
      <c r="M18" s="274"/>
      <c r="N18" s="276"/>
      <c r="O18" s="315">
        <f>SUM(N19:N20)</f>
        <v>21042.652692237254</v>
      </c>
      <c r="P18" s="193"/>
      <c r="Q18" s="173"/>
      <c r="R18" s="14"/>
      <c r="S18" s="15"/>
      <c r="T18" s="193"/>
      <c r="U18" s="193"/>
      <c r="V18" s="47"/>
      <c r="W18" s="47"/>
    </row>
    <row r="19" spans="1:27" s="6" customFormat="1" ht="30" customHeight="1" x14ac:dyDescent="0.25">
      <c r="A19" s="286" t="s">
        <v>54</v>
      </c>
      <c r="B19" s="25" t="s">
        <v>20</v>
      </c>
      <c r="C19" s="26" t="s">
        <v>96</v>
      </c>
      <c r="D19" s="27">
        <v>1</v>
      </c>
      <c r="E19" s="9" t="s">
        <v>97</v>
      </c>
      <c r="F19" s="127">
        <v>178.34</v>
      </c>
      <c r="G19" s="127">
        <f>D19*F19</f>
        <v>178.34</v>
      </c>
      <c r="H19" s="127">
        <f>178.34-F19</f>
        <v>0</v>
      </c>
      <c r="I19" s="127">
        <f>D19*H19</f>
        <v>0</v>
      </c>
      <c r="J19" s="126">
        <f t="shared" ref="J19:K20" si="0">F19+H19</f>
        <v>178.34</v>
      </c>
      <c r="K19" s="126">
        <f t="shared" si="0"/>
        <v>178.34</v>
      </c>
      <c r="L19" s="126">
        <f t="shared" ref="L19:L20" si="1">M19*K19</f>
        <v>44.358837291854442</v>
      </c>
      <c r="M19" s="300">
        <f t="shared" ref="M19:M20" si="2">$M$12</f>
        <v>0.24873184530590131</v>
      </c>
      <c r="N19" s="270">
        <f t="shared" ref="N19:N20" si="3">K19+L19</f>
        <v>222.69883729185443</v>
      </c>
      <c r="O19" s="287"/>
      <c r="P19" s="194"/>
      <c r="Q19" s="173"/>
      <c r="R19" s="14"/>
      <c r="S19" s="15"/>
      <c r="T19" s="173"/>
      <c r="U19" s="14"/>
      <c r="V19" s="15"/>
      <c r="W19" s="17"/>
    </row>
    <row r="20" spans="1:27" s="6" customFormat="1" ht="30" customHeight="1" x14ac:dyDescent="0.25">
      <c r="A20" s="286" t="s">
        <v>81</v>
      </c>
      <c r="B20" s="25" t="s">
        <v>21</v>
      </c>
      <c r="C20" s="60" t="s">
        <v>176</v>
      </c>
      <c r="D20" s="27">
        <v>6</v>
      </c>
      <c r="E20" s="9" t="s">
        <v>56</v>
      </c>
      <c r="F20" s="127">
        <f>COMPOSIÇÕES!H23</f>
        <v>2778.8130191454547</v>
      </c>
      <c r="G20" s="127">
        <f>D20*F20</f>
        <v>16672.878114872728</v>
      </c>
      <c r="H20" s="127">
        <f>COMPOSIÇÕES!G23</f>
        <v>0</v>
      </c>
      <c r="I20" s="127">
        <f>D20*H20</f>
        <v>0</v>
      </c>
      <c r="J20" s="126">
        <f t="shared" si="0"/>
        <v>2778.8130191454547</v>
      </c>
      <c r="K20" s="126">
        <f t="shared" si="0"/>
        <v>16672.878114872728</v>
      </c>
      <c r="L20" s="126">
        <f t="shared" si="1"/>
        <v>4147.0757400726707</v>
      </c>
      <c r="M20" s="300">
        <f t="shared" si="2"/>
        <v>0.24873184530590131</v>
      </c>
      <c r="N20" s="270">
        <f t="shared" si="3"/>
        <v>20819.953854945401</v>
      </c>
      <c r="O20" s="287"/>
      <c r="P20" s="194"/>
      <c r="Q20" s="173"/>
      <c r="R20" s="14"/>
      <c r="S20" s="15"/>
      <c r="T20" s="173"/>
      <c r="U20" s="14"/>
      <c r="V20" s="15"/>
      <c r="W20" s="17"/>
    </row>
    <row r="21" spans="1:27" ht="9.9499999999999993" customHeight="1" x14ac:dyDescent="0.2">
      <c r="A21" s="169"/>
      <c r="B21" s="31"/>
      <c r="C21" s="31"/>
      <c r="D21" s="245"/>
      <c r="E21" s="31"/>
      <c r="F21" s="132"/>
      <c r="G21" s="132"/>
      <c r="H21" s="132"/>
      <c r="I21" s="132"/>
      <c r="J21" s="132"/>
      <c r="K21" s="132"/>
      <c r="L21" s="132"/>
      <c r="M21" s="121"/>
      <c r="N21" s="132"/>
      <c r="O21" s="288"/>
      <c r="P21" s="196"/>
      <c r="Q21" s="173"/>
      <c r="R21" s="14"/>
      <c r="S21" s="15"/>
      <c r="T21" s="173"/>
      <c r="U21" s="14"/>
      <c r="V21" s="15"/>
      <c r="AA21" s="155"/>
    </row>
    <row r="22" spans="1:27" s="51" customFormat="1" ht="20.100000000000001" customHeight="1" x14ac:dyDescent="0.25">
      <c r="A22" s="285"/>
      <c r="B22" s="271">
        <v>2</v>
      </c>
      <c r="C22" s="272" t="s">
        <v>18</v>
      </c>
      <c r="D22" s="273"/>
      <c r="E22" s="274"/>
      <c r="F22" s="275"/>
      <c r="G22" s="275"/>
      <c r="H22" s="275"/>
      <c r="I22" s="275"/>
      <c r="J22" s="275"/>
      <c r="K22" s="275"/>
      <c r="L22" s="275"/>
      <c r="M22" s="277"/>
      <c r="N22" s="276"/>
      <c r="O22" s="315">
        <f>SUM(N23:N25)</f>
        <v>15146.354308403101</v>
      </c>
      <c r="P22" s="193"/>
      <c r="Q22" s="48"/>
      <c r="R22" s="49"/>
      <c r="S22" s="50"/>
      <c r="T22" s="48"/>
      <c r="U22" s="49"/>
      <c r="V22" s="50"/>
      <c r="W22" s="47"/>
    </row>
    <row r="23" spans="1:27" s="10" customFormat="1" ht="38.25" x14ac:dyDescent="0.25">
      <c r="A23" s="286" t="s">
        <v>174</v>
      </c>
      <c r="B23" s="25" t="s">
        <v>20</v>
      </c>
      <c r="C23" s="60" t="s">
        <v>175</v>
      </c>
      <c r="D23" s="27">
        <v>30</v>
      </c>
      <c r="E23" s="9" t="s">
        <v>98</v>
      </c>
      <c r="F23" s="125">
        <f>0.07*V5</f>
        <v>0.84560000000000013</v>
      </c>
      <c r="G23" s="125">
        <f>D23*F23</f>
        <v>25.368000000000002</v>
      </c>
      <c r="H23" s="125">
        <f>284.01-F23</f>
        <v>283.1644</v>
      </c>
      <c r="I23" s="125">
        <f>D23*H23</f>
        <v>8494.9320000000007</v>
      </c>
      <c r="J23" s="174">
        <f>F23+H23</f>
        <v>284.01</v>
      </c>
      <c r="K23" s="126">
        <f>G23+I23</f>
        <v>8520.3000000000011</v>
      </c>
      <c r="L23" s="126">
        <f>M23*K23</f>
        <v>2119.2699415598713</v>
      </c>
      <c r="M23" s="318">
        <f>$M$12</f>
        <v>0.24873184530590131</v>
      </c>
      <c r="N23" s="270">
        <f>K23+L23</f>
        <v>10639.569941559872</v>
      </c>
      <c r="O23" s="287"/>
      <c r="P23" s="195"/>
      <c r="Q23" s="173"/>
      <c r="R23" s="14"/>
      <c r="S23" s="15"/>
      <c r="T23" s="173"/>
      <c r="U23" s="14"/>
      <c r="V23" s="15"/>
      <c r="W23" s="16"/>
    </row>
    <row r="24" spans="1:27" s="10" customFormat="1" ht="30" customHeight="1" x14ac:dyDescent="0.25">
      <c r="A24" s="286" t="s">
        <v>173</v>
      </c>
      <c r="B24" s="25" t="s">
        <v>21</v>
      </c>
      <c r="C24" s="60" t="s">
        <v>150</v>
      </c>
      <c r="D24" s="27">
        <v>80.3</v>
      </c>
      <c r="E24" s="9" t="s">
        <v>98</v>
      </c>
      <c r="F24" s="125">
        <f>S8*0.8+0.3*S13+0.95*S3</f>
        <v>29.951499999999999</v>
      </c>
      <c r="G24" s="125">
        <f t="shared" ref="G24:G25" si="4">D24*F24</f>
        <v>2405.10545</v>
      </c>
      <c r="H24" s="125">
        <f>38.89-F24</f>
        <v>8.9385000000000012</v>
      </c>
      <c r="I24" s="125">
        <f t="shared" ref="I24:I25" si="5">D24*H24</f>
        <v>717.76155000000006</v>
      </c>
      <c r="J24" s="174">
        <f t="shared" ref="J24:K25" si="6">F24+H24</f>
        <v>38.89</v>
      </c>
      <c r="K24" s="126">
        <f t="shared" si="6"/>
        <v>3122.8670000000002</v>
      </c>
      <c r="L24" s="126">
        <f t="shared" ref="L24:L25" si="7">M24*K24</f>
        <v>776.75647155490412</v>
      </c>
      <c r="M24" s="318">
        <f t="shared" ref="M24:M25" si="8">$M$12</f>
        <v>0.24873184530590131</v>
      </c>
      <c r="N24" s="270">
        <f t="shared" ref="N24:N25" si="9">K24+L24</f>
        <v>3899.6234715549044</v>
      </c>
      <c r="O24" s="287"/>
      <c r="P24" s="195"/>
      <c r="Q24" s="173"/>
      <c r="R24" s="14"/>
      <c r="S24" s="15"/>
      <c r="T24" s="173"/>
      <c r="U24" s="14"/>
      <c r="V24" s="15"/>
      <c r="W24" s="16"/>
    </row>
    <row r="25" spans="1:27" s="10" customFormat="1" ht="30" customHeight="1" x14ac:dyDescent="0.25">
      <c r="A25" s="307" t="s">
        <v>172</v>
      </c>
      <c r="B25" s="8" t="s">
        <v>22</v>
      </c>
      <c r="C25" s="201" t="s">
        <v>82</v>
      </c>
      <c r="D25" s="316">
        <v>2.2000000000000002</v>
      </c>
      <c r="E25" s="9" t="s">
        <v>98</v>
      </c>
      <c r="F25" s="125">
        <f>2*S3+1*S8</f>
        <v>42.36</v>
      </c>
      <c r="G25" s="125">
        <f t="shared" si="4"/>
        <v>93.192000000000007</v>
      </c>
      <c r="H25" s="125">
        <f>221.01-F25</f>
        <v>178.64999999999998</v>
      </c>
      <c r="I25" s="125">
        <f t="shared" si="5"/>
        <v>393.03</v>
      </c>
      <c r="J25" s="174">
        <f t="shared" si="6"/>
        <v>221.01</v>
      </c>
      <c r="K25" s="126">
        <f t="shared" si="6"/>
        <v>486.22199999999998</v>
      </c>
      <c r="L25" s="126">
        <f t="shared" si="7"/>
        <v>120.93889528832594</v>
      </c>
      <c r="M25" s="318">
        <f t="shared" si="8"/>
        <v>0.24873184530590131</v>
      </c>
      <c r="N25" s="270">
        <f t="shared" si="9"/>
        <v>607.16089528832595</v>
      </c>
      <c r="O25" s="287"/>
      <c r="P25" s="195"/>
      <c r="Q25" s="173"/>
      <c r="R25" s="14"/>
      <c r="S25" s="15"/>
      <c r="T25" s="173"/>
      <c r="U25" s="14"/>
      <c r="V25" s="15"/>
      <c r="W25" s="16"/>
    </row>
    <row r="26" spans="1:27" ht="9.9499999999999993" customHeight="1" x14ac:dyDescent="0.2">
      <c r="A26" s="169"/>
      <c r="B26" s="31"/>
      <c r="C26" s="31"/>
      <c r="D26" s="245"/>
      <c r="E26" s="31"/>
      <c r="F26" s="132"/>
      <c r="G26" s="132"/>
      <c r="H26" s="132"/>
      <c r="I26" s="132"/>
      <c r="J26" s="132"/>
      <c r="K26" s="132"/>
      <c r="L26" s="132"/>
      <c r="M26" s="121"/>
      <c r="N26" s="132"/>
      <c r="O26" s="288"/>
      <c r="P26" s="196"/>
      <c r="Q26" s="173"/>
      <c r="R26" s="14"/>
      <c r="S26" s="15"/>
      <c r="T26" s="173"/>
      <c r="U26" s="14"/>
      <c r="V26" s="15"/>
    </row>
    <row r="27" spans="1:27" s="51" customFormat="1" ht="20.100000000000001" customHeight="1" x14ac:dyDescent="0.25">
      <c r="A27" s="285"/>
      <c r="B27" s="271">
        <v>3</v>
      </c>
      <c r="C27" s="272" t="s">
        <v>254</v>
      </c>
      <c r="D27" s="273"/>
      <c r="E27" s="274"/>
      <c r="F27" s="275"/>
      <c r="G27" s="275"/>
      <c r="H27" s="275"/>
      <c r="I27" s="275"/>
      <c r="J27" s="275"/>
      <c r="K27" s="275"/>
      <c r="L27" s="275"/>
      <c r="M27" s="277"/>
      <c r="N27" s="276"/>
      <c r="O27" s="315" t="e">
        <f>SUM(N28:N73)</f>
        <v>#REF!</v>
      </c>
      <c r="P27" s="193"/>
      <c r="Q27" s="48"/>
      <c r="R27" s="49"/>
      <c r="S27" s="50"/>
      <c r="T27" s="48"/>
      <c r="U27" s="49"/>
      <c r="V27" s="50"/>
      <c r="W27" s="47"/>
    </row>
    <row r="28" spans="1:27" s="10" customFormat="1" ht="20.100000000000001" customHeight="1" x14ac:dyDescent="0.2">
      <c r="A28" s="312"/>
      <c r="B28" s="278" t="s">
        <v>238</v>
      </c>
      <c r="C28" s="279" t="s">
        <v>265</v>
      </c>
      <c r="D28" s="280"/>
      <c r="E28" s="281"/>
      <c r="F28" s="282"/>
      <c r="G28" s="282"/>
      <c r="H28" s="282"/>
      <c r="I28" s="282"/>
      <c r="J28" s="282"/>
      <c r="K28" s="282"/>
      <c r="L28" s="282"/>
      <c r="M28" s="283"/>
      <c r="N28" s="269"/>
      <c r="O28" s="313">
        <f>SUM(N29:N29)</f>
        <v>25021.477439019036</v>
      </c>
      <c r="P28" s="16"/>
      <c r="Q28" s="173"/>
      <c r="R28" s="14"/>
      <c r="S28" s="15"/>
      <c r="T28" s="173"/>
      <c r="U28" s="14"/>
      <c r="V28" s="15"/>
      <c r="W28" s="16"/>
    </row>
    <row r="29" spans="1:27" s="10" customFormat="1" ht="30" customHeight="1" x14ac:dyDescent="0.25">
      <c r="A29" s="286" t="s">
        <v>288</v>
      </c>
      <c r="B29" s="5" t="s">
        <v>20</v>
      </c>
      <c r="C29" s="26" t="s">
        <v>94</v>
      </c>
      <c r="D29" s="27">
        <v>1</v>
      </c>
      <c r="E29" s="9" t="s">
        <v>97</v>
      </c>
      <c r="F29" s="127">
        <f>'PLANILHA GERAL'!G92</f>
        <v>10377.134522212958</v>
      </c>
      <c r="G29" s="127">
        <f>D29*F29</f>
        <v>10377.134522212958</v>
      </c>
      <c r="H29" s="127">
        <f>'PLANILHA GERAL'!I92</f>
        <v>9660.3759593824998</v>
      </c>
      <c r="I29" s="127">
        <f>D29*H29</f>
        <v>9660.3759593824998</v>
      </c>
      <c r="J29" s="126">
        <f>F29+H29</f>
        <v>20037.510481595458</v>
      </c>
      <c r="K29" s="126">
        <f>G29+I29</f>
        <v>20037.510481595458</v>
      </c>
      <c r="L29" s="126">
        <f>M29*K29</f>
        <v>4983.9669574235777</v>
      </c>
      <c r="M29" s="301">
        <f>$M$12</f>
        <v>0.24873184530590131</v>
      </c>
      <c r="N29" s="270">
        <f>K29+L29</f>
        <v>25021.477439019036</v>
      </c>
      <c r="O29" s="287"/>
      <c r="P29" s="16"/>
      <c r="Q29" s="173"/>
      <c r="R29" s="14"/>
      <c r="S29" s="15"/>
      <c r="T29" s="173"/>
      <c r="U29" s="14"/>
      <c r="V29" s="15"/>
      <c r="W29" s="16"/>
    </row>
    <row r="30" spans="1:27" s="10" customFormat="1" ht="20.100000000000001" customHeight="1" x14ac:dyDescent="0.2">
      <c r="A30" s="312"/>
      <c r="B30" s="278" t="s">
        <v>239</v>
      </c>
      <c r="C30" s="279" t="s">
        <v>266</v>
      </c>
      <c r="D30" s="317"/>
      <c r="E30" s="281"/>
      <c r="F30" s="282"/>
      <c r="G30" s="282"/>
      <c r="H30" s="282"/>
      <c r="I30" s="282"/>
      <c r="J30" s="282"/>
      <c r="K30" s="282"/>
      <c r="L30" s="282"/>
      <c r="M30" s="283"/>
      <c r="N30" s="269"/>
      <c r="O30" s="313" t="e">
        <f>SUM(N31:N31)</f>
        <v>#REF!</v>
      </c>
      <c r="P30" s="16"/>
      <c r="Q30" s="173"/>
      <c r="R30" s="14"/>
      <c r="S30" s="15"/>
      <c r="T30" s="173"/>
      <c r="U30" s="14"/>
      <c r="V30" s="15"/>
      <c r="W30" s="16"/>
    </row>
    <row r="31" spans="1:27" s="10" customFormat="1" ht="30" customHeight="1" x14ac:dyDescent="0.25">
      <c r="A31" s="289" t="s">
        <v>289</v>
      </c>
      <c r="B31" s="25" t="s">
        <v>20</v>
      </c>
      <c r="C31" s="26" t="s">
        <v>94</v>
      </c>
      <c r="D31" s="236">
        <v>1</v>
      </c>
      <c r="E31" s="24" t="s">
        <v>97</v>
      </c>
      <c r="F31" s="127" t="e">
        <f>#REF!</f>
        <v>#REF!</v>
      </c>
      <c r="G31" s="127" t="e">
        <f>D31*F31</f>
        <v>#REF!</v>
      </c>
      <c r="H31" s="127" t="e">
        <f>#REF!</f>
        <v>#REF!</v>
      </c>
      <c r="I31" s="127" t="e">
        <f>D31*H31</f>
        <v>#REF!</v>
      </c>
      <c r="J31" s="126" t="e">
        <f>F31+H31</f>
        <v>#REF!</v>
      </c>
      <c r="K31" s="126" t="e">
        <f>G31+I31</f>
        <v>#REF!</v>
      </c>
      <c r="L31" s="126" t="e">
        <f>M31*K31</f>
        <v>#REF!</v>
      </c>
      <c r="M31" s="301">
        <f>$M$12</f>
        <v>0.24873184530590131</v>
      </c>
      <c r="N31" s="270" t="e">
        <f>K31+L31</f>
        <v>#REF!</v>
      </c>
      <c r="O31" s="287"/>
      <c r="P31" s="16"/>
      <c r="Q31" s="173"/>
      <c r="R31" s="14"/>
      <c r="S31" s="15"/>
      <c r="T31" s="173"/>
      <c r="U31" s="14"/>
      <c r="V31" s="15"/>
      <c r="W31" s="16"/>
    </row>
    <row r="32" spans="1:27" s="10" customFormat="1" ht="20.100000000000001" customHeight="1" x14ac:dyDescent="0.2">
      <c r="A32" s="312"/>
      <c r="B32" s="278" t="s">
        <v>240</v>
      </c>
      <c r="C32" s="279" t="s">
        <v>267</v>
      </c>
      <c r="D32" s="317"/>
      <c r="E32" s="281"/>
      <c r="F32" s="282"/>
      <c r="G32" s="282"/>
      <c r="H32" s="282"/>
      <c r="I32" s="282"/>
      <c r="J32" s="282"/>
      <c r="K32" s="282"/>
      <c r="L32" s="282"/>
      <c r="M32" s="283"/>
      <c r="N32" s="269"/>
      <c r="O32" s="313" t="e">
        <f>SUM(N33:N33)</f>
        <v>#REF!</v>
      </c>
      <c r="P32" s="16"/>
      <c r="Q32" s="173"/>
      <c r="R32" s="14"/>
      <c r="S32" s="15"/>
      <c r="T32" s="173"/>
      <c r="U32" s="14"/>
      <c r="V32" s="15"/>
      <c r="W32" s="16"/>
    </row>
    <row r="33" spans="1:23" s="10" customFormat="1" ht="30" customHeight="1" x14ac:dyDescent="0.25">
      <c r="A33" s="289" t="s">
        <v>290</v>
      </c>
      <c r="B33" s="25" t="s">
        <v>20</v>
      </c>
      <c r="C33" s="26" t="s">
        <v>94</v>
      </c>
      <c r="D33" s="236">
        <v>1</v>
      </c>
      <c r="E33" s="24" t="s">
        <v>27</v>
      </c>
      <c r="F33" s="127" t="e">
        <f>#REF!</f>
        <v>#REF!</v>
      </c>
      <c r="G33" s="127" t="e">
        <f>D33*F33</f>
        <v>#REF!</v>
      </c>
      <c r="H33" s="127" t="e">
        <f>#REF!</f>
        <v>#REF!</v>
      </c>
      <c r="I33" s="127" t="e">
        <f>D33*H33</f>
        <v>#REF!</v>
      </c>
      <c r="J33" s="126" t="e">
        <f t="shared" ref="J33:K33" si="10">F33+H33</f>
        <v>#REF!</v>
      </c>
      <c r="K33" s="126" t="e">
        <f t="shared" si="10"/>
        <v>#REF!</v>
      </c>
      <c r="L33" s="126" t="e">
        <f>M33*K33</f>
        <v>#REF!</v>
      </c>
      <c r="M33" s="301">
        <f>$M$12</f>
        <v>0.24873184530590131</v>
      </c>
      <c r="N33" s="270" t="e">
        <f>K33+L33</f>
        <v>#REF!</v>
      </c>
      <c r="O33" s="287"/>
      <c r="P33" s="16"/>
      <c r="Q33" s="173"/>
      <c r="R33" s="14"/>
      <c r="S33" s="15"/>
      <c r="T33" s="173"/>
      <c r="U33" s="14"/>
      <c r="V33" s="15"/>
      <c r="W33" s="16"/>
    </row>
    <row r="34" spans="1:23" s="10" customFormat="1" ht="20.100000000000001" customHeight="1" x14ac:dyDescent="0.2">
      <c r="A34" s="312"/>
      <c r="B34" s="278" t="s">
        <v>241</v>
      </c>
      <c r="C34" s="279" t="s">
        <v>268</v>
      </c>
      <c r="D34" s="317"/>
      <c r="E34" s="281"/>
      <c r="F34" s="282"/>
      <c r="G34" s="282"/>
      <c r="H34" s="282"/>
      <c r="I34" s="282"/>
      <c r="J34" s="282"/>
      <c r="K34" s="282"/>
      <c r="L34" s="282"/>
      <c r="M34" s="283"/>
      <c r="N34" s="269"/>
      <c r="O34" s="313" t="e">
        <f>SUM(N35:N35)</f>
        <v>#REF!</v>
      </c>
      <c r="P34" s="16"/>
      <c r="Q34" s="173"/>
      <c r="R34" s="14"/>
      <c r="S34" s="15"/>
      <c r="T34" s="173"/>
      <c r="U34" s="14"/>
      <c r="V34" s="15"/>
      <c r="W34" s="16"/>
    </row>
    <row r="35" spans="1:23" s="10" customFormat="1" ht="30" customHeight="1" x14ac:dyDescent="0.25">
      <c r="A35" s="290" t="s">
        <v>291</v>
      </c>
      <c r="B35" s="159" t="s">
        <v>20</v>
      </c>
      <c r="C35" s="167" t="s">
        <v>94</v>
      </c>
      <c r="D35" s="27">
        <v>1</v>
      </c>
      <c r="E35" s="171" t="s">
        <v>27</v>
      </c>
      <c r="F35" s="127" t="e">
        <f>#REF!</f>
        <v>#REF!</v>
      </c>
      <c r="G35" s="127" t="e">
        <f>D35*F35</f>
        <v>#REF!</v>
      </c>
      <c r="H35" s="127" t="e">
        <f>#REF!</f>
        <v>#REF!</v>
      </c>
      <c r="I35" s="127" t="e">
        <f>D35*H35</f>
        <v>#REF!</v>
      </c>
      <c r="J35" s="126" t="e">
        <f>F35+H35</f>
        <v>#REF!</v>
      </c>
      <c r="K35" s="126" t="e">
        <f>G35+I35</f>
        <v>#REF!</v>
      </c>
      <c r="L35" s="126" t="e">
        <f>M35*K35</f>
        <v>#REF!</v>
      </c>
      <c r="M35" s="301">
        <f>$M$12</f>
        <v>0.24873184530590131</v>
      </c>
      <c r="N35" s="270" t="e">
        <f>K35+L35</f>
        <v>#REF!</v>
      </c>
      <c r="O35" s="287"/>
      <c r="P35" s="16"/>
      <c r="Q35" s="173"/>
      <c r="R35" s="14"/>
      <c r="S35" s="15"/>
      <c r="T35" s="173"/>
      <c r="U35" s="14"/>
      <c r="V35" s="15"/>
      <c r="W35" s="16"/>
    </row>
    <row r="36" spans="1:23" s="10" customFormat="1" ht="20.100000000000001" customHeight="1" x14ac:dyDescent="0.2">
      <c r="A36" s="312"/>
      <c r="B36" s="278" t="s">
        <v>245</v>
      </c>
      <c r="C36" s="279" t="s">
        <v>269</v>
      </c>
      <c r="D36" s="317"/>
      <c r="E36" s="281"/>
      <c r="F36" s="282"/>
      <c r="G36" s="282"/>
      <c r="H36" s="282"/>
      <c r="I36" s="282"/>
      <c r="J36" s="282"/>
      <c r="K36" s="282"/>
      <c r="L36" s="282"/>
      <c r="M36" s="283"/>
      <c r="N36" s="269"/>
      <c r="O36" s="313" t="e">
        <f>SUM(N37:N37)</f>
        <v>#REF!</v>
      </c>
      <c r="P36" s="16"/>
      <c r="Q36" s="173"/>
      <c r="R36" s="14"/>
      <c r="S36" s="15"/>
      <c r="T36" s="173"/>
      <c r="U36" s="14"/>
      <c r="V36" s="15"/>
      <c r="W36" s="16"/>
    </row>
    <row r="37" spans="1:23" s="10" customFormat="1" ht="30" customHeight="1" x14ac:dyDescent="0.25">
      <c r="A37" s="286" t="s">
        <v>292</v>
      </c>
      <c r="B37" s="5" t="s">
        <v>20</v>
      </c>
      <c r="C37" s="26" t="s">
        <v>94</v>
      </c>
      <c r="D37" s="27">
        <v>1</v>
      </c>
      <c r="E37" s="9" t="s">
        <v>97</v>
      </c>
      <c r="F37" s="127" t="e">
        <f>#REF!</f>
        <v>#REF!</v>
      </c>
      <c r="G37" s="127" t="e">
        <f>D37*F37</f>
        <v>#REF!</v>
      </c>
      <c r="H37" s="127" t="e">
        <f>#REF!</f>
        <v>#REF!</v>
      </c>
      <c r="I37" s="127" t="e">
        <f>D37*H37</f>
        <v>#REF!</v>
      </c>
      <c r="J37" s="126" t="e">
        <f>F37+H37</f>
        <v>#REF!</v>
      </c>
      <c r="K37" s="126" t="e">
        <f>G37+I37</f>
        <v>#REF!</v>
      </c>
      <c r="L37" s="126" t="e">
        <f>M37*K37</f>
        <v>#REF!</v>
      </c>
      <c r="M37" s="301">
        <f>$M$12</f>
        <v>0.24873184530590131</v>
      </c>
      <c r="N37" s="270" t="e">
        <f>K37+L37</f>
        <v>#REF!</v>
      </c>
      <c r="O37" s="287"/>
      <c r="P37" s="16"/>
      <c r="Q37" s="173"/>
      <c r="R37" s="14"/>
      <c r="S37" s="15"/>
      <c r="T37" s="173"/>
      <c r="U37" s="14"/>
      <c r="V37" s="15"/>
      <c r="W37" s="16"/>
    </row>
    <row r="38" spans="1:23" s="10" customFormat="1" ht="20.100000000000001" customHeight="1" x14ac:dyDescent="0.2">
      <c r="A38" s="312"/>
      <c r="B38" s="278" t="s">
        <v>246</v>
      </c>
      <c r="C38" s="279" t="s">
        <v>270</v>
      </c>
      <c r="D38" s="317"/>
      <c r="E38" s="281"/>
      <c r="F38" s="282"/>
      <c r="G38" s="282"/>
      <c r="H38" s="282"/>
      <c r="I38" s="282"/>
      <c r="J38" s="282"/>
      <c r="K38" s="282"/>
      <c r="L38" s="282"/>
      <c r="M38" s="283"/>
      <c r="N38" s="269"/>
      <c r="O38" s="313" t="e">
        <f>SUM(N39:N39)</f>
        <v>#REF!</v>
      </c>
      <c r="P38" s="16"/>
      <c r="Q38" s="173"/>
      <c r="R38" s="14"/>
      <c r="S38" s="15"/>
      <c r="T38" s="173"/>
      <c r="U38" s="14"/>
      <c r="V38" s="15"/>
      <c r="W38" s="16"/>
    </row>
    <row r="39" spans="1:23" s="10" customFormat="1" ht="30" customHeight="1" x14ac:dyDescent="0.25">
      <c r="A39" s="286" t="s">
        <v>293</v>
      </c>
      <c r="B39" s="5" t="s">
        <v>20</v>
      </c>
      <c r="C39" s="26" t="s">
        <v>94</v>
      </c>
      <c r="D39" s="27">
        <v>1</v>
      </c>
      <c r="E39" s="9" t="s">
        <v>97</v>
      </c>
      <c r="F39" s="127" t="e">
        <f>#REF!</f>
        <v>#REF!</v>
      </c>
      <c r="G39" s="127" t="e">
        <f>D39*F39</f>
        <v>#REF!</v>
      </c>
      <c r="H39" s="127" t="e">
        <f>#REF!</f>
        <v>#REF!</v>
      </c>
      <c r="I39" s="127" t="e">
        <f>D39*H39</f>
        <v>#REF!</v>
      </c>
      <c r="J39" s="126" t="e">
        <f>F39+H39</f>
        <v>#REF!</v>
      </c>
      <c r="K39" s="126" t="e">
        <f>G39+I39</f>
        <v>#REF!</v>
      </c>
      <c r="L39" s="126" t="e">
        <f>M39*K39</f>
        <v>#REF!</v>
      </c>
      <c r="M39" s="301">
        <f>$M$12</f>
        <v>0.24873184530590131</v>
      </c>
      <c r="N39" s="270" t="e">
        <f>K39+L39</f>
        <v>#REF!</v>
      </c>
      <c r="O39" s="287"/>
      <c r="P39" s="16"/>
      <c r="Q39" s="173"/>
      <c r="R39" s="14"/>
      <c r="S39" s="15"/>
      <c r="T39" s="173"/>
      <c r="U39" s="14"/>
      <c r="V39" s="15"/>
      <c r="W39" s="16"/>
    </row>
    <row r="40" spans="1:23" s="10" customFormat="1" ht="20.100000000000001" customHeight="1" x14ac:dyDescent="0.2">
      <c r="A40" s="312"/>
      <c r="B40" s="278" t="s">
        <v>247</v>
      </c>
      <c r="C40" s="279" t="s">
        <v>271</v>
      </c>
      <c r="D40" s="317"/>
      <c r="E40" s="281"/>
      <c r="F40" s="282"/>
      <c r="G40" s="282"/>
      <c r="H40" s="282"/>
      <c r="I40" s="282"/>
      <c r="J40" s="282"/>
      <c r="K40" s="282"/>
      <c r="L40" s="282"/>
      <c r="M40" s="283"/>
      <c r="N40" s="269"/>
      <c r="O40" s="313" t="e">
        <f>SUM(N41:N41)</f>
        <v>#REF!</v>
      </c>
      <c r="P40" s="16"/>
      <c r="Q40" s="173"/>
      <c r="R40" s="14"/>
      <c r="S40" s="15"/>
      <c r="T40" s="173"/>
      <c r="U40" s="14"/>
      <c r="V40" s="15"/>
      <c r="W40" s="16"/>
    </row>
    <row r="41" spans="1:23" s="10" customFormat="1" ht="30" customHeight="1" x14ac:dyDescent="0.25">
      <c r="A41" s="286" t="s">
        <v>294</v>
      </c>
      <c r="B41" s="5" t="s">
        <v>20</v>
      </c>
      <c r="C41" s="26" t="s">
        <v>94</v>
      </c>
      <c r="D41" s="27">
        <v>1</v>
      </c>
      <c r="E41" s="9" t="s">
        <v>97</v>
      </c>
      <c r="F41" s="127" t="e">
        <f>#REF!</f>
        <v>#REF!</v>
      </c>
      <c r="G41" s="127" t="e">
        <f>D41*F41</f>
        <v>#REF!</v>
      </c>
      <c r="H41" s="127" t="e">
        <f>#REF!</f>
        <v>#REF!</v>
      </c>
      <c r="I41" s="127" t="e">
        <f>D41*H41</f>
        <v>#REF!</v>
      </c>
      <c r="J41" s="126" t="e">
        <f>F41+H41</f>
        <v>#REF!</v>
      </c>
      <c r="K41" s="126" t="e">
        <f>G41+I41</f>
        <v>#REF!</v>
      </c>
      <c r="L41" s="126" t="e">
        <f>M41*K41</f>
        <v>#REF!</v>
      </c>
      <c r="M41" s="301">
        <f>$M$12</f>
        <v>0.24873184530590131</v>
      </c>
      <c r="N41" s="270" t="e">
        <f>K41+L41</f>
        <v>#REF!</v>
      </c>
      <c r="O41" s="287"/>
      <c r="P41" s="16"/>
      <c r="Q41" s="173"/>
      <c r="R41" s="14"/>
      <c r="S41" s="15"/>
      <c r="T41" s="173"/>
      <c r="U41" s="14"/>
      <c r="V41" s="15"/>
      <c r="W41" s="16"/>
    </row>
    <row r="42" spans="1:23" s="10" customFormat="1" ht="20.100000000000001" customHeight="1" x14ac:dyDescent="0.2">
      <c r="A42" s="312"/>
      <c r="B42" s="278" t="s">
        <v>248</v>
      </c>
      <c r="C42" s="279" t="s">
        <v>272</v>
      </c>
      <c r="D42" s="317"/>
      <c r="E42" s="281"/>
      <c r="F42" s="282"/>
      <c r="G42" s="282"/>
      <c r="H42" s="282"/>
      <c r="I42" s="282"/>
      <c r="J42" s="282"/>
      <c r="K42" s="282"/>
      <c r="L42" s="282"/>
      <c r="M42" s="283"/>
      <c r="N42" s="269"/>
      <c r="O42" s="313" t="e">
        <f>SUM(N43:N43)</f>
        <v>#REF!</v>
      </c>
      <c r="P42" s="16"/>
      <c r="Q42" s="173"/>
      <c r="R42" s="14"/>
      <c r="S42" s="15"/>
      <c r="T42" s="173"/>
      <c r="U42" s="14"/>
      <c r="V42" s="15"/>
      <c r="W42" s="16"/>
    </row>
    <row r="43" spans="1:23" s="10" customFormat="1" ht="30" customHeight="1" x14ac:dyDescent="0.25">
      <c r="A43" s="286" t="s">
        <v>295</v>
      </c>
      <c r="B43" s="5" t="s">
        <v>20</v>
      </c>
      <c r="C43" s="26" t="s">
        <v>94</v>
      </c>
      <c r="D43" s="27">
        <v>1</v>
      </c>
      <c r="E43" s="9" t="s">
        <v>97</v>
      </c>
      <c r="F43" s="127" t="e">
        <f>#REF!</f>
        <v>#REF!</v>
      </c>
      <c r="G43" s="127" t="e">
        <f>D43*F43</f>
        <v>#REF!</v>
      </c>
      <c r="H43" s="127" t="e">
        <f>#REF!</f>
        <v>#REF!</v>
      </c>
      <c r="I43" s="127" t="e">
        <f>D43*H43</f>
        <v>#REF!</v>
      </c>
      <c r="J43" s="126" t="e">
        <f>F43+H43</f>
        <v>#REF!</v>
      </c>
      <c r="K43" s="126" t="e">
        <f>G43+I43</f>
        <v>#REF!</v>
      </c>
      <c r="L43" s="126" t="e">
        <f>M43*K43</f>
        <v>#REF!</v>
      </c>
      <c r="M43" s="301">
        <f>$M$12</f>
        <v>0.24873184530590131</v>
      </c>
      <c r="N43" s="270" t="e">
        <f>K43+L43</f>
        <v>#REF!</v>
      </c>
      <c r="O43" s="287"/>
      <c r="P43" s="16"/>
      <c r="Q43" s="173"/>
      <c r="R43" s="14"/>
      <c r="S43" s="15"/>
      <c r="T43" s="173"/>
      <c r="U43" s="14"/>
      <c r="V43" s="15"/>
      <c r="W43" s="16"/>
    </row>
    <row r="44" spans="1:23" s="10" customFormat="1" ht="20.100000000000001" customHeight="1" x14ac:dyDescent="0.2">
      <c r="A44" s="312"/>
      <c r="B44" s="278" t="s">
        <v>249</v>
      </c>
      <c r="C44" s="279" t="s">
        <v>273</v>
      </c>
      <c r="D44" s="317"/>
      <c r="E44" s="281"/>
      <c r="F44" s="282"/>
      <c r="G44" s="282"/>
      <c r="H44" s="282"/>
      <c r="I44" s="282"/>
      <c r="J44" s="282"/>
      <c r="K44" s="282"/>
      <c r="L44" s="282"/>
      <c r="M44" s="283"/>
      <c r="N44" s="269"/>
      <c r="O44" s="313" t="e">
        <f>SUM(N45:N45)</f>
        <v>#REF!</v>
      </c>
      <c r="P44" s="16"/>
      <c r="Q44" s="173"/>
      <c r="R44" s="14"/>
      <c r="S44" s="15"/>
      <c r="T44" s="173"/>
      <c r="U44" s="14"/>
      <c r="V44" s="15"/>
      <c r="W44" s="16"/>
    </row>
    <row r="45" spans="1:23" s="10" customFormat="1" ht="30" customHeight="1" x14ac:dyDescent="0.25">
      <c r="A45" s="286" t="s">
        <v>296</v>
      </c>
      <c r="B45" s="5" t="s">
        <v>20</v>
      </c>
      <c r="C45" s="26" t="s">
        <v>94</v>
      </c>
      <c r="D45" s="27">
        <v>1</v>
      </c>
      <c r="E45" s="9" t="s">
        <v>97</v>
      </c>
      <c r="F45" s="127" t="e">
        <f>#REF!</f>
        <v>#REF!</v>
      </c>
      <c r="G45" s="127" t="e">
        <f>D45*F45</f>
        <v>#REF!</v>
      </c>
      <c r="H45" s="127" t="e">
        <f>#REF!</f>
        <v>#REF!</v>
      </c>
      <c r="I45" s="127" t="e">
        <f>D45*H45</f>
        <v>#REF!</v>
      </c>
      <c r="J45" s="126" t="e">
        <f>F45+H45</f>
        <v>#REF!</v>
      </c>
      <c r="K45" s="126" t="e">
        <f>G45+I45</f>
        <v>#REF!</v>
      </c>
      <c r="L45" s="126" t="e">
        <f>M45*K45</f>
        <v>#REF!</v>
      </c>
      <c r="M45" s="301">
        <f>$M$12</f>
        <v>0.24873184530590131</v>
      </c>
      <c r="N45" s="270" t="e">
        <f>K45+L45</f>
        <v>#REF!</v>
      </c>
      <c r="O45" s="287"/>
      <c r="P45" s="16"/>
      <c r="Q45" s="173"/>
      <c r="R45" s="14"/>
      <c r="S45" s="15"/>
      <c r="T45" s="173"/>
      <c r="U45" s="14"/>
      <c r="V45" s="15"/>
      <c r="W45" s="16"/>
    </row>
    <row r="46" spans="1:23" s="10" customFormat="1" ht="20.100000000000001" customHeight="1" x14ac:dyDescent="0.2">
      <c r="A46" s="312"/>
      <c r="B46" s="278" t="s">
        <v>250</v>
      </c>
      <c r="C46" s="279" t="s">
        <v>274</v>
      </c>
      <c r="D46" s="317"/>
      <c r="E46" s="281"/>
      <c r="F46" s="282"/>
      <c r="G46" s="282"/>
      <c r="H46" s="282"/>
      <c r="I46" s="282"/>
      <c r="J46" s="282"/>
      <c r="K46" s="282"/>
      <c r="L46" s="282"/>
      <c r="M46" s="283"/>
      <c r="N46" s="269"/>
      <c r="O46" s="313" t="e">
        <f>SUM(N47:N47)</f>
        <v>#REF!</v>
      </c>
      <c r="P46" s="16"/>
      <c r="Q46" s="173"/>
      <c r="R46" s="14"/>
      <c r="S46" s="15"/>
      <c r="T46" s="173"/>
      <c r="U46" s="14"/>
      <c r="V46" s="15"/>
      <c r="W46" s="16"/>
    </row>
    <row r="47" spans="1:23" s="10" customFormat="1" ht="30" customHeight="1" x14ac:dyDescent="0.25">
      <c r="A47" s="286" t="s">
        <v>297</v>
      </c>
      <c r="B47" s="5" t="s">
        <v>20</v>
      </c>
      <c r="C47" s="26" t="s">
        <v>94</v>
      </c>
      <c r="D47" s="27">
        <v>1</v>
      </c>
      <c r="E47" s="9" t="s">
        <v>97</v>
      </c>
      <c r="F47" s="127" t="e">
        <f>#REF!</f>
        <v>#REF!</v>
      </c>
      <c r="G47" s="127" t="e">
        <f>D47*F47</f>
        <v>#REF!</v>
      </c>
      <c r="H47" s="127" t="e">
        <f>#REF!</f>
        <v>#REF!</v>
      </c>
      <c r="I47" s="127" t="e">
        <f>D47*H47</f>
        <v>#REF!</v>
      </c>
      <c r="J47" s="126" t="e">
        <f>F47+H47</f>
        <v>#REF!</v>
      </c>
      <c r="K47" s="126" t="e">
        <f>G47+I47</f>
        <v>#REF!</v>
      </c>
      <c r="L47" s="126" t="e">
        <f>M47*K47</f>
        <v>#REF!</v>
      </c>
      <c r="M47" s="301">
        <f>$M$12</f>
        <v>0.24873184530590131</v>
      </c>
      <c r="N47" s="270" t="e">
        <f>K47+L47</f>
        <v>#REF!</v>
      </c>
      <c r="O47" s="287"/>
      <c r="P47" s="16"/>
      <c r="Q47" s="173"/>
      <c r="R47" s="14"/>
      <c r="S47" s="15"/>
      <c r="T47" s="173"/>
      <c r="U47" s="14"/>
      <c r="V47" s="15"/>
      <c r="W47" s="16"/>
    </row>
    <row r="48" spans="1:23" s="10" customFormat="1" ht="20.100000000000001" customHeight="1" x14ac:dyDescent="0.2">
      <c r="A48" s="312"/>
      <c r="B48" s="278" t="s">
        <v>251</v>
      </c>
      <c r="C48" s="279" t="s">
        <v>275</v>
      </c>
      <c r="D48" s="317"/>
      <c r="E48" s="281"/>
      <c r="F48" s="282"/>
      <c r="G48" s="282"/>
      <c r="H48" s="282"/>
      <c r="I48" s="282"/>
      <c r="J48" s="282"/>
      <c r="K48" s="282"/>
      <c r="L48" s="282"/>
      <c r="M48" s="283"/>
      <c r="N48" s="269"/>
      <c r="O48" s="313" t="e">
        <f>SUM(N49:N49)</f>
        <v>#REF!</v>
      </c>
      <c r="P48" s="16"/>
      <c r="Q48" s="173"/>
      <c r="R48" s="14"/>
      <c r="S48" s="15"/>
      <c r="T48" s="173"/>
      <c r="U48" s="14"/>
      <c r="V48" s="15"/>
      <c r="W48" s="16"/>
    </row>
    <row r="49" spans="1:23" s="10" customFormat="1" ht="30" customHeight="1" x14ac:dyDescent="0.25">
      <c r="A49" s="286" t="s">
        <v>298</v>
      </c>
      <c r="B49" s="5" t="s">
        <v>20</v>
      </c>
      <c r="C49" s="26" t="s">
        <v>94</v>
      </c>
      <c r="D49" s="27">
        <v>1</v>
      </c>
      <c r="E49" s="9" t="s">
        <v>97</v>
      </c>
      <c r="F49" s="127" t="e">
        <f>#REF!</f>
        <v>#REF!</v>
      </c>
      <c r="G49" s="127" t="e">
        <f>D49*F49</f>
        <v>#REF!</v>
      </c>
      <c r="H49" s="127" t="e">
        <f>#REF!</f>
        <v>#REF!</v>
      </c>
      <c r="I49" s="127" t="e">
        <f>D49*H49</f>
        <v>#REF!</v>
      </c>
      <c r="J49" s="126" t="e">
        <f>F49+H49</f>
        <v>#REF!</v>
      </c>
      <c r="K49" s="126" t="e">
        <f>G49+I49</f>
        <v>#REF!</v>
      </c>
      <c r="L49" s="126" t="e">
        <f>M49*K49</f>
        <v>#REF!</v>
      </c>
      <c r="M49" s="301">
        <f>$M$12</f>
        <v>0.24873184530590131</v>
      </c>
      <c r="N49" s="270" t="e">
        <f>K49+L49</f>
        <v>#REF!</v>
      </c>
      <c r="O49" s="287"/>
      <c r="P49" s="16"/>
      <c r="Q49" s="173"/>
      <c r="R49" s="14"/>
      <c r="S49" s="15"/>
      <c r="T49" s="173"/>
      <c r="U49" s="14"/>
      <c r="V49" s="15"/>
      <c r="W49" s="16"/>
    </row>
    <row r="50" spans="1:23" s="10" customFormat="1" ht="20.100000000000001" customHeight="1" x14ac:dyDescent="0.2">
      <c r="A50" s="312"/>
      <c r="B50" s="278" t="s">
        <v>252</v>
      </c>
      <c r="C50" s="279" t="s">
        <v>276</v>
      </c>
      <c r="D50" s="317"/>
      <c r="E50" s="281"/>
      <c r="F50" s="282"/>
      <c r="G50" s="282"/>
      <c r="H50" s="282"/>
      <c r="I50" s="282"/>
      <c r="J50" s="282"/>
      <c r="K50" s="282"/>
      <c r="L50" s="282"/>
      <c r="M50" s="283"/>
      <c r="N50" s="269"/>
      <c r="O50" s="313" t="e">
        <f>SUM(N51:N51)</f>
        <v>#REF!</v>
      </c>
      <c r="P50" s="16"/>
      <c r="Q50" s="173"/>
      <c r="R50" s="14"/>
      <c r="S50" s="15"/>
      <c r="T50" s="173"/>
      <c r="U50" s="14"/>
      <c r="V50" s="15"/>
      <c r="W50" s="16"/>
    </row>
    <row r="51" spans="1:23" s="10" customFormat="1" ht="30" customHeight="1" x14ac:dyDescent="0.25">
      <c r="A51" s="286" t="s">
        <v>299</v>
      </c>
      <c r="B51" s="5" t="s">
        <v>20</v>
      </c>
      <c r="C51" s="26" t="s">
        <v>94</v>
      </c>
      <c r="D51" s="27">
        <v>1</v>
      </c>
      <c r="E51" s="9" t="s">
        <v>97</v>
      </c>
      <c r="F51" s="127" t="e">
        <f>#REF!</f>
        <v>#REF!</v>
      </c>
      <c r="G51" s="127" t="e">
        <f>D51*F51</f>
        <v>#REF!</v>
      </c>
      <c r="H51" s="127" t="e">
        <f>#REF!</f>
        <v>#REF!</v>
      </c>
      <c r="I51" s="127" t="e">
        <f>D51*H51</f>
        <v>#REF!</v>
      </c>
      <c r="J51" s="126" t="e">
        <f>F51+H51</f>
        <v>#REF!</v>
      </c>
      <c r="K51" s="126" t="e">
        <f>G51+I51</f>
        <v>#REF!</v>
      </c>
      <c r="L51" s="126" t="e">
        <f>M51*K51</f>
        <v>#REF!</v>
      </c>
      <c r="M51" s="301">
        <f>$M$12</f>
        <v>0.24873184530590131</v>
      </c>
      <c r="N51" s="270" t="e">
        <f>K51+L51</f>
        <v>#REF!</v>
      </c>
      <c r="O51" s="287"/>
      <c r="P51" s="16"/>
      <c r="Q51" s="173"/>
      <c r="R51" s="14"/>
      <c r="S51" s="15"/>
      <c r="T51" s="173"/>
      <c r="U51" s="14"/>
      <c r="V51" s="15"/>
      <c r="W51" s="16"/>
    </row>
    <row r="52" spans="1:23" s="10" customFormat="1" ht="20.100000000000001" customHeight="1" x14ac:dyDescent="0.2">
      <c r="A52" s="312"/>
      <c r="B52" s="278" t="s">
        <v>253</v>
      </c>
      <c r="C52" s="279" t="s">
        <v>277</v>
      </c>
      <c r="D52" s="317"/>
      <c r="E52" s="281"/>
      <c r="F52" s="282"/>
      <c r="G52" s="282"/>
      <c r="H52" s="282"/>
      <c r="I52" s="282"/>
      <c r="J52" s="282"/>
      <c r="K52" s="282"/>
      <c r="L52" s="282"/>
      <c r="M52" s="283"/>
      <c r="N52" s="269"/>
      <c r="O52" s="313" t="e">
        <f>SUM(N53:N53)</f>
        <v>#REF!</v>
      </c>
      <c r="P52" s="16"/>
      <c r="Q52" s="173"/>
      <c r="R52" s="14"/>
      <c r="S52" s="15"/>
      <c r="T52" s="173"/>
      <c r="U52" s="14"/>
      <c r="V52" s="15"/>
      <c r="W52" s="16"/>
    </row>
    <row r="53" spans="1:23" s="10" customFormat="1" ht="30" customHeight="1" x14ac:dyDescent="0.25">
      <c r="A53" s="286" t="s">
        <v>300</v>
      </c>
      <c r="B53" s="5" t="s">
        <v>20</v>
      </c>
      <c r="C53" s="26" t="s">
        <v>94</v>
      </c>
      <c r="D53" s="27">
        <v>1</v>
      </c>
      <c r="E53" s="9" t="s">
        <v>97</v>
      </c>
      <c r="F53" s="127" t="e">
        <f>#REF!</f>
        <v>#REF!</v>
      </c>
      <c r="G53" s="127" t="e">
        <f>D53*F53</f>
        <v>#REF!</v>
      </c>
      <c r="H53" s="127" t="e">
        <f>#REF!</f>
        <v>#REF!</v>
      </c>
      <c r="I53" s="127" t="e">
        <f>D53*H53</f>
        <v>#REF!</v>
      </c>
      <c r="J53" s="126" t="e">
        <f>F53+H53</f>
        <v>#REF!</v>
      </c>
      <c r="K53" s="126" t="e">
        <f>G53+I53</f>
        <v>#REF!</v>
      </c>
      <c r="L53" s="126" t="e">
        <f>M53*K53</f>
        <v>#REF!</v>
      </c>
      <c r="M53" s="301">
        <f>$M$12</f>
        <v>0.24873184530590131</v>
      </c>
      <c r="N53" s="270" t="e">
        <f>K53+L53</f>
        <v>#REF!</v>
      </c>
      <c r="O53" s="287"/>
      <c r="P53" s="16"/>
      <c r="Q53" s="173"/>
      <c r="R53" s="14"/>
      <c r="S53" s="15"/>
      <c r="T53" s="173"/>
      <c r="U53" s="14"/>
      <c r="V53" s="15"/>
      <c r="W53" s="16"/>
    </row>
    <row r="54" spans="1:23" s="10" customFormat="1" ht="20.100000000000001" customHeight="1" x14ac:dyDescent="0.2">
      <c r="A54" s="312"/>
      <c r="B54" s="278" t="s">
        <v>255</v>
      </c>
      <c r="C54" s="279" t="s">
        <v>278</v>
      </c>
      <c r="D54" s="317"/>
      <c r="E54" s="281"/>
      <c r="F54" s="282"/>
      <c r="G54" s="282"/>
      <c r="H54" s="282"/>
      <c r="I54" s="282"/>
      <c r="J54" s="282"/>
      <c r="K54" s="282"/>
      <c r="L54" s="282"/>
      <c r="M54" s="283"/>
      <c r="N54" s="269"/>
      <c r="O54" s="313" t="e">
        <f>SUM(N55:N55)</f>
        <v>#REF!</v>
      </c>
      <c r="P54" s="16"/>
      <c r="Q54" s="173"/>
      <c r="R54" s="14"/>
      <c r="S54" s="15"/>
      <c r="T54" s="173"/>
      <c r="U54" s="14"/>
      <c r="V54" s="15"/>
      <c r="W54" s="16"/>
    </row>
    <row r="55" spans="1:23" s="10" customFormat="1" ht="30" customHeight="1" x14ac:dyDescent="0.25">
      <c r="A55" s="286" t="s">
        <v>301</v>
      </c>
      <c r="B55" s="5" t="s">
        <v>20</v>
      </c>
      <c r="C55" s="26" t="s">
        <v>94</v>
      </c>
      <c r="D55" s="27">
        <v>1</v>
      </c>
      <c r="E55" s="9" t="s">
        <v>97</v>
      </c>
      <c r="F55" s="127" t="e">
        <f>#REF!</f>
        <v>#REF!</v>
      </c>
      <c r="G55" s="127" t="e">
        <f>D55*F55</f>
        <v>#REF!</v>
      </c>
      <c r="H55" s="127" t="e">
        <f>#REF!</f>
        <v>#REF!</v>
      </c>
      <c r="I55" s="127" t="e">
        <f>D55*H55</f>
        <v>#REF!</v>
      </c>
      <c r="J55" s="126" t="e">
        <f>F55+H55</f>
        <v>#REF!</v>
      </c>
      <c r="K55" s="126" t="e">
        <f>G55+I55</f>
        <v>#REF!</v>
      </c>
      <c r="L55" s="126" t="e">
        <f>M55*K55</f>
        <v>#REF!</v>
      </c>
      <c r="M55" s="301">
        <f>$M$12</f>
        <v>0.24873184530590131</v>
      </c>
      <c r="N55" s="270" t="e">
        <f>K55+L55</f>
        <v>#REF!</v>
      </c>
      <c r="O55" s="287"/>
      <c r="P55" s="16"/>
      <c r="Q55" s="173"/>
      <c r="R55" s="14"/>
      <c r="S55" s="15"/>
      <c r="T55" s="173"/>
      <c r="U55" s="14"/>
      <c r="V55" s="15"/>
      <c r="W55" s="16"/>
    </row>
    <row r="56" spans="1:23" s="10" customFormat="1" ht="20.100000000000001" customHeight="1" x14ac:dyDescent="0.2">
      <c r="A56" s="312"/>
      <c r="B56" s="278" t="s">
        <v>256</v>
      </c>
      <c r="C56" s="279" t="s">
        <v>279</v>
      </c>
      <c r="D56" s="317"/>
      <c r="E56" s="281"/>
      <c r="F56" s="282"/>
      <c r="G56" s="282"/>
      <c r="H56" s="282"/>
      <c r="I56" s="282"/>
      <c r="J56" s="282"/>
      <c r="K56" s="282"/>
      <c r="L56" s="282"/>
      <c r="M56" s="283"/>
      <c r="N56" s="269"/>
      <c r="O56" s="313" t="e">
        <f>SUM(N57:N57)</f>
        <v>#REF!</v>
      </c>
      <c r="P56" s="16"/>
      <c r="Q56" s="173"/>
      <c r="R56" s="14"/>
      <c r="S56" s="15"/>
      <c r="T56" s="173"/>
      <c r="U56" s="14"/>
      <c r="V56" s="15"/>
      <c r="W56" s="16"/>
    </row>
    <row r="57" spans="1:23" s="10" customFormat="1" ht="30" customHeight="1" x14ac:dyDescent="0.25">
      <c r="A57" s="286" t="s">
        <v>302</v>
      </c>
      <c r="B57" s="5" t="s">
        <v>20</v>
      </c>
      <c r="C57" s="26" t="s">
        <v>94</v>
      </c>
      <c r="D57" s="27">
        <v>1</v>
      </c>
      <c r="E57" s="9" t="s">
        <v>97</v>
      </c>
      <c r="F57" s="127" t="e">
        <f>#REF!</f>
        <v>#REF!</v>
      </c>
      <c r="G57" s="127" t="e">
        <f>D57*F57</f>
        <v>#REF!</v>
      </c>
      <c r="H57" s="127" t="e">
        <f>#REF!</f>
        <v>#REF!</v>
      </c>
      <c r="I57" s="127" t="e">
        <f>D57*H57</f>
        <v>#REF!</v>
      </c>
      <c r="J57" s="126" t="e">
        <f>F57+H57</f>
        <v>#REF!</v>
      </c>
      <c r="K57" s="126" t="e">
        <f>G57+I57</f>
        <v>#REF!</v>
      </c>
      <c r="L57" s="126" t="e">
        <f>M57*K57</f>
        <v>#REF!</v>
      </c>
      <c r="M57" s="301">
        <f>$M$12</f>
        <v>0.24873184530590131</v>
      </c>
      <c r="N57" s="270" t="e">
        <f>K57+L57</f>
        <v>#REF!</v>
      </c>
      <c r="O57" s="287"/>
      <c r="P57" s="16"/>
      <c r="Q57" s="173"/>
      <c r="R57" s="14"/>
      <c r="S57" s="15"/>
      <c r="T57" s="173"/>
      <c r="U57" s="14"/>
      <c r="V57" s="15"/>
      <c r="W57" s="16"/>
    </row>
    <row r="58" spans="1:23" s="10" customFormat="1" ht="20.100000000000001" customHeight="1" x14ac:dyDescent="0.2">
      <c r="A58" s="312"/>
      <c r="B58" s="278" t="s">
        <v>257</v>
      </c>
      <c r="C58" s="279" t="s">
        <v>280</v>
      </c>
      <c r="D58" s="317"/>
      <c r="E58" s="281"/>
      <c r="F58" s="282"/>
      <c r="G58" s="282"/>
      <c r="H58" s="282"/>
      <c r="I58" s="282"/>
      <c r="J58" s="282"/>
      <c r="K58" s="282"/>
      <c r="L58" s="282"/>
      <c r="M58" s="283"/>
      <c r="N58" s="269"/>
      <c r="O58" s="313" t="e">
        <f>SUM(N59:N59)</f>
        <v>#REF!</v>
      </c>
      <c r="P58" s="16"/>
      <c r="Q58" s="173"/>
      <c r="R58" s="14"/>
      <c r="S58" s="15"/>
      <c r="T58" s="173"/>
      <c r="U58" s="14"/>
      <c r="V58" s="15"/>
      <c r="W58" s="16"/>
    </row>
    <row r="59" spans="1:23" s="10" customFormat="1" ht="30" customHeight="1" x14ac:dyDescent="0.25">
      <c r="A59" s="286" t="s">
        <v>303</v>
      </c>
      <c r="B59" s="5" t="s">
        <v>20</v>
      </c>
      <c r="C59" s="26" t="s">
        <v>94</v>
      </c>
      <c r="D59" s="27">
        <v>1</v>
      </c>
      <c r="E59" s="9" t="s">
        <v>97</v>
      </c>
      <c r="F59" s="127" t="e">
        <f>#REF!</f>
        <v>#REF!</v>
      </c>
      <c r="G59" s="127" t="e">
        <f>D59*F59</f>
        <v>#REF!</v>
      </c>
      <c r="H59" s="127" t="e">
        <f>#REF!</f>
        <v>#REF!</v>
      </c>
      <c r="I59" s="127" t="e">
        <f>D59*H59</f>
        <v>#REF!</v>
      </c>
      <c r="J59" s="126" t="e">
        <f>F59+H59</f>
        <v>#REF!</v>
      </c>
      <c r="K59" s="126" t="e">
        <f>G59+I59</f>
        <v>#REF!</v>
      </c>
      <c r="L59" s="126" t="e">
        <f>M59*K59</f>
        <v>#REF!</v>
      </c>
      <c r="M59" s="301">
        <f>$M$12</f>
        <v>0.24873184530590131</v>
      </c>
      <c r="N59" s="270" t="e">
        <f>K59+L59</f>
        <v>#REF!</v>
      </c>
      <c r="O59" s="287"/>
      <c r="P59" s="16"/>
      <c r="Q59" s="173"/>
      <c r="R59" s="14"/>
      <c r="S59" s="15"/>
      <c r="T59" s="173"/>
      <c r="U59" s="14"/>
      <c r="V59" s="15"/>
      <c r="W59" s="16"/>
    </row>
    <row r="60" spans="1:23" s="10" customFormat="1" ht="20.100000000000001" customHeight="1" x14ac:dyDescent="0.2">
      <c r="A60" s="312"/>
      <c r="B60" s="278" t="s">
        <v>258</v>
      </c>
      <c r="C60" s="279" t="s">
        <v>281</v>
      </c>
      <c r="D60" s="317"/>
      <c r="E60" s="281"/>
      <c r="F60" s="282"/>
      <c r="G60" s="282"/>
      <c r="H60" s="282"/>
      <c r="I60" s="282"/>
      <c r="J60" s="282"/>
      <c r="K60" s="282"/>
      <c r="L60" s="282"/>
      <c r="M60" s="283"/>
      <c r="N60" s="269"/>
      <c r="O60" s="313" t="e">
        <f>SUM(N61:N61)</f>
        <v>#REF!</v>
      </c>
      <c r="P60" s="16"/>
      <c r="Q60" s="173"/>
      <c r="R60" s="14"/>
      <c r="S60" s="15"/>
      <c r="T60" s="173"/>
      <c r="U60" s="14"/>
      <c r="V60" s="15"/>
      <c r="W60" s="16"/>
    </row>
    <row r="61" spans="1:23" s="10" customFormat="1" ht="30" customHeight="1" x14ac:dyDescent="0.25">
      <c r="A61" s="286" t="s">
        <v>304</v>
      </c>
      <c r="B61" s="5" t="s">
        <v>20</v>
      </c>
      <c r="C61" s="26" t="s">
        <v>94</v>
      </c>
      <c r="D61" s="27">
        <v>1</v>
      </c>
      <c r="E61" s="9" t="s">
        <v>97</v>
      </c>
      <c r="F61" s="127" t="e">
        <f>#REF!</f>
        <v>#REF!</v>
      </c>
      <c r="G61" s="127" t="e">
        <f>D61*F61</f>
        <v>#REF!</v>
      </c>
      <c r="H61" s="127" t="e">
        <f>#REF!</f>
        <v>#REF!</v>
      </c>
      <c r="I61" s="127" t="e">
        <f>D61*H61</f>
        <v>#REF!</v>
      </c>
      <c r="J61" s="126" t="e">
        <f>F61+H61</f>
        <v>#REF!</v>
      </c>
      <c r="K61" s="126" t="e">
        <f>G61+I61</f>
        <v>#REF!</v>
      </c>
      <c r="L61" s="126" t="e">
        <f>M61*K61</f>
        <v>#REF!</v>
      </c>
      <c r="M61" s="301">
        <f>$M$12</f>
        <v>0.24873184530590131</v>
      </c>
      <c r="N61" s="270" t="e">
        <f>K61+L61</f>
        <v>#REF!</v>
      </c>
      <c r="O61" s="287"/>
      <c r="P61" s="16"/>
      <c r="Q61" s="173"/>
      <c r="R61" s="14"/>
      <c r="S61" s="15"/>
      <c r="T61" s="173"/>
      <c r="U61" s="14"/>
      <c r="V61" s="15"/>
      <c r="W61" s="16"/>
    </row>
    <row r="62" spans="1:23" s="10" customFormat="1" ht="20.100000000000001" customHeight="1" x14ac:dyDescent="0.2">
      <c r="A62" s="312"/>
      <c r="B62" s="278" t="s">
        <v>259</v>
      </c>
      <c r="C62" s="279" t="s">
        <v>282</v>
      </c>
      <c r="D62" s="317"/>
      <c r="E62" s="281"/>
      <c r="F62" s="282"/>
      <c r="G62" s="282"/>
      <c r="H62" s="282"/>
      <c r="I62" s="282"/>
      <c r="J62" s="282"/>
      <c r="K62" s="282"/>
      <c r="L62" s="282"/>
      <c r="M62" s="283"/>
      <c r="N62" s="269"/>
      <c r="O62" s="313" t="e">
        <f>SUM(N63:N63)</f>
        <v>#REF!</v>
      </c>
      <c r="P62" s="16"/>
      <c r="Q62" s="173"/>
      <c r="R62" s="14"/>
      <c r="S62" s="15"/>
      <c r="T62" s="173"/>
      <c r="U62" s="14"/>
      <c r="V62" s="15"/>
      <c r="W62" s="16"/>
    </row>
    <row r="63" spans="1:23" s="10" customFormat="1" ht="30" customHeight="1" x14ac:dyDescent="0.25">
      <c r="A63" s="286" t="s">
        <v>305</v>
      </c>
      <c r="B63" s="5" t="s">
        <v>20</v>
      </c>
      <c r="C63" s="26" t="s">
        <v>94</v>
      </c>
      <c r="D63" s="27">
        <v>1</v>
      </c>
      <c r="E63" s="9" t="s">
        <v>97</v>
      </c>
      <c r="F63" s="127" t="e">
        <f>#REF!</f>
        <v>#REF!</v>
      </c>
      <c r="G63" s="127" t="e">
        <f>D63*F63</f>
        <v>#REF!</v>
      </c>
      <c r="H63" s="127" t="e">
        <f>#REF!</f>
        <v>#REF!</v>
      </c>
      <c r="I63" s="127" t="e">
        <f>D63*H63</f>
        <v>#REF!</v>
      </c>
      <c r="J63" s="126" t="e">
        <f>F63+H63</f>
        <v>#REF!</v>
      </c>
      <c r="K63" s="126" t="e">
        <f>G63+I63</f>
        <v>#REF!</v>
      </c>
      <c r="L63" s="126" t="e">
        <f>M63*K63</f>
        <v>#REF!</v>
      </c>
      <c r="M63" s="301">
        <f>$M$12</f>
        <v>0.24873184530590131</v>
      </c>
      <c r="N63" s="270" t="e">
        <f>K63+L63</f>
        <v>#REF!</v>
      </c>
      <c r="O63" s="287"/>
      <c r="P63" s="16"/>
      <c r="Q63" s="173"/>
      <c r="R63" s="14"/>
      <c r="S63" s="15"/>
      <c r="T63" s="173"/>
      <c r="U63" s="14"/>
      <c r="V63" s="15"/>
      <c r="W63" s="16"/>
    </row>
    <row r="64" spans="1:23" s="10" customFormat="1" ht="20.100000000000001" customHeight="1" x14ac:dyDescent="0.2">
      <c r="A64" s="312"/>
      <c r="B64" s="278" t="s">
        <v>260</v>
      </c>
      <c r="C64" s="279" t="s">
        <v>283</v>
      </c>
      <c r="D64" s="317"/>
      <c r="E64" s="281"/>
      <c r="F64" s="282"/>
      <c r="G64" s="282"/>
      <c r="H64" s="282"/>
      <c r="I64" s="282"/>
      <c r="J64" s="282"/>
      <c r="K64" s="282"/>
      <c r="L64" s="282"/>
      <c r="M64" s="283"/>
      <c r="N64" s="269"/>
      <c r="O64" s="313" t="e">
        <f>SUM(N65:N65)</f>
        <v>#REF!</v>
      </c>
      <c r="P64" s="16"/>
      <c r="Q64" s="173"/>
      <c r="R64" s="14"/>
      <c r="S64" s="15"/>
      <c r="T64" s="173"/>
      <c r="U64" s="14"/>
      <c r="V64" s="15"/>
      <c r="W64" s="16"/>
    </row>
    <row r="65" spans="1:23" s="10" customFormat="1" ht="30" customHeight="1" x14ac:dyDescent="0.25">
      <c r="A65" s="286" t="s">
        <v>306</v>
      </c>
      <c r="B65" s="5" t="s">
        <v>20</v>
      </c>
      <c r="C65" s="26" t="s">
        <v>94</v>
      </c>
      <c r="D65" s="27">
        <v>1</v>
      </c>
      <c r="E65" s="9" t="s">
        <v>97</v>
      </c>
      <c r="F65" s="127" t="e">
        <f>#REF!</f>
        <v>#REF!</v>
      </c>
      <c r="G65" s="127" t="e">
        <f>D65*F65</f>
        <v>#REF!</v>
      </c>
      <c r="H65" s="127" t="e">
        <f>#REF!</f>
        <v>#REF!</v>
      </c>
      <c r="I65" s="127" t="e">
        <f>D65*H65</f>
        <v>#REF!</v>
      </c>
      <c r="J65" s="126" t="e">
        <f>F65+H65</f>
        <v>#REF!</v>
      </c>
      <c r="K65" s="126" t="e">
        <f>G65+I65</f>
        <v>#REF!</v>
      </c>
      <c r="L65" s="126" t="e">
        <f>M65*K65</f>
        <v>#REF!</v>
      </c>
      <c r="M65" s="301">
        <f>$M$12</f>
        <v>0.24873184530590131</v>
      </c>
      <c r="N65" s="270" t="e">
        <f>K65+L65</f>
        <v>#REF!</v>
      </c>
      <c r="O65" s="287"/>
      <c r="P65" s="16"/>
      <c r="Q65" s="173"/>
      <c r="R65" s="14"/>
      <c r="S65" s="15"/>
      <c r="T65" s="173"/>
      <c r="U65" s="14"/>
      <c r="V65" s="15"/>
      <c r="W65" s="16"/>
    </row>
    <row r="66" spans="1:23" s="10" customFormat="1" ht="20.100000000000001" customHeight="1" x14ac:dyDescent="0.2">
      <c r="A66" s="312"/>
      <c r="B66" s="278" t="s">
        <v>261</v>
      </c>
      <c r="C66" s="279" t="s">
        <v>284</v>
      </c>
      <c r="D66" s="317"/>
      <c r="E66" s="281"/>
      <c r="F66" s="282"/>
      <c r="G66" s="282"/>
      <c r="H66" s="282"/>
      <c r="I66" s="282"/>
      <c r="J66" s="282"/>
      <c r="K66" s="282"/>
      <c r="L66" s="282"/>
      <c r="M66" s="283"/>
      <c r="N66" s="269"/>
      <c r="O66" s="313" t="e">
        <f>SUM(N67:N67)</f>
        <v>#REF!</v>
      </c>
      <c r="P66" s="16"/>
      <c r="Q66" s="173"/>
      <c r="R66" s="14"/>
      <c r="S66" s="15"/>
      <c r="T66" s="173"/>
      <c r="U66" s="14"/>
      <c r="V66" s="15"/>
      <c r="W66" s="16"/>
    </row>
    <row r="67" spans="1:23" s="10" customFormat="1" ht="30" customHeight="1" x14ac:dyDescent="0.25">
      <c r="A67" s="286" t="s">
        <v>307</v>
      </c>
      <c r="B67" s="5" t="s">
        <v>20</v>
      </c>
      <c r="C67" s="26" t="s">
        <v>94</v>
      </c>
      <c r="D67" s="27">
        <v>1</v>
      </c>
      <c r="E67" s="9" t="s">
        <v>97</v>
      </c>
      <c r="F67" s="127" t="e">
        <f>#REF!</f>
        <v>#REF!</v>
      </c>
      <c r="G67" s="127" t="e">
        <f>D67*F67</f>
        <v>#REF!</v>
      </c>
      <c r="H67" s="127" t="e">
        <f>#REF!</f>
        <v>#REF!</v>
      </c>
      <c r="I67" s="127" t="e">
        <f>D67*H67</f>
        <v>#REF!</v>
      </c>
      <c r="J67" s="126" t="e">
        <f>F67+H67</f>
        <v>#REF!</v>
      </c>
      <c r="K67" s="126" t="e">
        <f>G67+I67</f>
        <v>#REF!</v>
      </c>
      <c r="L67" s="126" t="e">
        <f>M67*K67</f>
        <v>#REF!</v>
      </c>
      <c r="M67" s="301">
        <f>$M$12</f>
        <v>0.24873184530590131</v>
      </c>
      <c r="N67" s="270" t="e">
        <f>K67+L67</f>
        <v>#REF!</v>
      </c>
      <c r="O67" s="287"/>
      <c r="P67" s="16"/>
      <c r="Q67" s="173"/>
      <c r="R67" s="14"/>
      <c r="S67" s="15"/>
      <c r="T67" s="173"/>
      <c r="U67" s="14"/>
      <c r="V67" s="15"/>
      <c r="W67" s="16"/>
    </row>
    <row r="68" spans="1:23" s="10" customFormat="1" ht="20.100000000000001" customHeight="1" x14ac:dyDescent="0.2">
      <c r="A68" s="312"/>
      <c r="B68" s="278" t="s">
        <v>262</v>
      </c>
      <c r="C68" s="279" t="s">
        <v>285</v>
      </c>
      <c r="D68" s="317"/>
      <c r="E68" s="281"/>
      <c r="F68" s="282"/>
      <c r="G68" s="282"/>
      <c r="H68" s="282"/>
      <c r="I68" s="282"/>
      <c r="J68" s="282"/>
      <c r="K68" s="282"/>
      <c r="L68" s="282"/>
      <c r="M68" s="283"/>
      <c r="N68" s="269"/>
      <c r="O68" s="313" t="e">
        <f>SUM(N69:N69)</f>
        <v>#REF!</v>
      </c>
      <c r="P68" s="16"/>
      <c r="Q68" s="173"/>
      <c r="R68" s="14"/>
      <c r="S68" s="15"/>
      <c r="T68" s="173"/>
      <c r="U68" s="14"/>
      <c r="V68" s="15"/>
      <c r="W68" s="16"/>
    </row>
    <row r="69" spans="1:23" s="10" customFormat="1" ht="30" customHeight="1" x14ac:dyDescent="0.25">
      <c r="A69" s="286" t="s">
        <v>308</v>
      </c>
      <c r="B69" s="5" t="s">
        <v>20</v>
      </c>
      <c r="C69" s="26" t="s">
        <v>94</v>
      </c>
      <c r="D69" s="27">
        <v>1</v>
      </c>
      <c r="E69" s="9" t="s">
        <v>97</v>
      </c>
      <c r="F69" s="127" t="e">
        <f>#REF!</f>
        <v>#REF!</v>
      </c>
      <c r="G69" s="127" t="e">
        <f>D69*F69</f>
        <v>#REF!</v>
      </c>
      <c r="H69" s="127" t="e">
        <f>#REF!</f>
        <v>#REF!</v>
      </c>
      <c r="I69" s="127" t="e">
        <f>D69*H69</f>
        <v>#REF!</v>
      </c>
      <c r="J69" s="126" t="e">
        <f>F69+H69</f>
        <v>#REF!</v>
      </c>
      <c r="K69" s="126" t="e">
        <f>G69+I69</f>
        <v>#REF!</v>
      </c>
      <c r="L69" s="126" t="e">
        <f>M69*K69</f>
        <v>#REF!</v>
      </c>
      <c r="M69" s="301">
        <f>$M$12</f>
        <v>0.24873184530590131</v>
      </c>
      <c r="N69" s="270" t="e">
        <f>K69+L69</f>
        <v>#REF!</v>
      </c>
      <c r="O69" s="287"/>
      <c r="P69" s="16"/>
      <c r="Q69" s="173"/>
      <c r="R69" s="14"/>
      <c r="S69" s="15"/>
      <c r="T69" s="173"/>
      <c r="U69" s="14"/>
      <c r="V69" s="15"/>
      <c r="W69" s="16"/>
    </row>
    <row r="70" spans="1:23" s="10" customFormat="1" ht="20.100000000000001" customHeight="1" x14ac:dyDescent="0.2">
      <c r="A70" s="312"/>
      <c r="B70" s="278" t="s">
        <v>263</v>
      </c>
      <c r="C70" s="279" t="s">
        <v>286</v>
      </c>
      <c r="D70" s="317"/>
      <c r="E70" s="281"/>
      <c r="F70" s="282"/>
      <c r="G70" s="282"/>
      <c r="H70" s="282"/>
      <c r="I70" s="282"/>
      <c r="J70" s="282"/>
      <c r="K70" s="282"/>
      <c r="L70" s="282"/>
      <c r="M70" s="283"/>
      <c r="N70" s="269"/>
      <c r="O70" s="313" t="e">
        <f>SUM(N71:N71)</f>
        <v>#REF!</v>
      </c>
      <c r="P70" s="16"/>
      <c r="Q70" s="173"/>
      <c r="R70" s="14"/>
      <c r="S70" s="15"/>
      <c r="T70" s="173"/>
      <c r="U70" s="14"/>
      <c r="V70" s="15"/>
      <c r="W70" s="16"/>
    </row>
    <row r="71" spans="1:23" s="10" customFormat="1" ht="30" customHeight="1" x14ac:dyDescent="0.25">
      <c r="A71" s="286" t="s">
        <v>309</v>
      </c>
      <c r="B71" s="5" t="s">
        <v>20</v>
      </c>
      <c r="C71" s="26" t="s">
        <v>94</v>
      </c>
      <c r="D71" s="27">
        <v>1</v>
      </c>
      <c r="E71" s="9" t="s">
        <v>97</v>
      </c>
      <c r="F71" s="127" t="e">
        <f>#REF!</f>
        <v>#REF!</v>
      </c>
      <c r="G71" s="127" t="e">
        <f>D71*F71</f>
        <v>#REF!</v>
      </c>
      <c r="H71" s="127" t="e">
        <f>#REF!</f>
        <v>#REF!</v>
      </c>
      <c r="I71" s="127" t="e">
        <f>D71*H71</f>
        <v>#REF!</v>
      </c>
      <c r="J71" s="126" t="e">
        <f>F71+H71</f>
        <v>#REF!</v>
      </c>
      <c r="K71" s="126" t="e">
        <f>G71+I71</f>
        <v>#REF!</v>
      </c>
      <c r="L71" s="126" t="e">
        <f>M71*K71</f>
        <v>#REF!</v>
      </c>
      <c r="M71" s="301">
        <f>$M$12</f>
        <v>0.24873184530590131</v>
      </c>
      <c r="N71" s="270" t="e">
        <f>K71+L71</f>
        <v>#REF!</v>
      </c>
      <c r="O71" s="287"/>
      <c r="P71" s="16"/>
      <c r="Q71" s="173"/>
      <c r="R71" s="14"/>
      <c r="S71" s="15"/>
      <c r="T71" s="173"/>
      <c r="U71" s="14"/>
      <c r="V71" s="15"/>
      <c r="W71" s="16"/>
    </row>
    <row r="72" spans="1:23" s="10" customFormat="1" ht="20.100000000000001" customHeight="1" x14ac:dyDescent="0.2">
      <c r="A72" s="312"/>
      <c r="B72" s="278" t="s">
        <v>264</v>
      </c>
      <c r="C72" s="279" t="s">
        <v>287</v>
      </c>
      <c r="D72" s="317"/>
      <c r="E72" s="281"/>
      <c r="F72" s="282"/>
      <c r="G72" s="282"/>
      <c r="H72" s="282"/>
      <c r="I72" s="282"/>
      <c r="J72" s="282"/>
      <c r="K72" s="282"/>
      <c r="L72" s="282"/>
      <c r="M72" s="283"/>
      <c r="N72" s="269"/>
      <c r="O72" s="313" t="e">
        <f>SUM(N73:N73)</f>
        <v>#REF!</v>
      </c>
      <c r="P72" s="16"/>
      <c r="Q72" s="173"/>
      <c r="R72" s="14"/>
      <c r="S72" s="15"/>
      <c r="T72" s="173"/>
      <c r="U72" s="14"/>
      <c r="V72" s="15"/>
      <c r="W72" s="16"/>
    </row>
    <row r="73" spans="1:23" s="10" customFormat="1" ht="30" customHeight="1" x14ac:dyDescent="0.25">
      <c r="A73" s="286" t="s">
        <v>310</v>
      </c>
      <c r="B73" s="5" t="s">
        <v>20</v>
      </c>
      <c r="C73" s="26" t="s">
        <v>94</v>
      </c>
      <c r="D73" s="27">
        <v>1</v>
      </c>
      <c r="E73" s="9" t="s">
        <v>97</v>
      </c>
      <c r="F73" s="127" t="e">
        <f>#REF!</f>
        <v>#REF!</v>
      </c>
      <c r="G73" s="127" t="e">
        <f>D73*F73</f>
        <v>#REF!</v>
      </c>
      <c r="H73" s="127" t="e">
        <f>#REF!</f>
        <v>#REF!</v>
      </c>
      <c r="I73" s="127" t="e">
        <f>D73*H73</f>
        <v>#REF!</v>
      </c>
      <c r="J73" s="126" t="e">
        <f>F73+H73</f>
        <v>#REF!</v>
      </c>
      <c r="K73" s="126" t="e">
        <f>G73+I73</f>
        <v>#REF!</v>
      </c>
      <c r="L73" s="126" t="e">
        <f>M73*K73</f>
        <v>#REF!</v>
      </c>
      <c r="M73" s="301">
        <f>$M$12</f>
        <v>0.24873184530590131</v>
      </c>
      <c r="N73" s="270" t="e">
        <f>K73+L73</f>
        <v>#REF!</v>
      </c>
      <c r="O73" s="287"/>
      <c r="P73" s="16"/>
      <c r="Q73" s="173"/>
      <c r="R73" s="14"/>
      <c r="S73" s="15"/>
      <c r="T73" s="173"/>
      <c r="U73" s="14"/>
      <c r="V73" s="15"/>
      <c r="W73" s="16"/>
    </row>
    <row r="74" spans="1:23" ht="9.9499999999999993" customHeight="1" x14ac:dyDescent="0.2">
      <c r="A74" s="293"/>
      <c r="B74" s="58"/>
      <c r="C74" s="58"/>
      <c r="D74" s="124"/>
      <c r="E74" s="124"/>
      <c r="F74" s="294"/>
      <c r="G74" s="151"/>
      <c r="H74" s="294"/>
      <c r="I74" s="151"/>
      <c r="J74" s="151"/>
      <c r="K74" s="151"/>
      <c r="L74" s="151"/>
      <c r="M74" s="152"/>
      <c r="N74" s="151"/>
      <c r="O74" s="310"/>
    </row>
    <row r="75" spans="1:23" ht="20.100000000000001" customHeight="1" thickBot="1" x14ac:dyDescent="0.25">
      <c r="A75" s="296"/>
      <c r="B75" s="297"/>
      <c r="C75" s="297"/>
      <c r="D75" s="298"/>
      <c r="E75" s="297"/>
      <c r="F75" s="297"/>
      <c r="G75" s="297"/>
      <c r="H75" s="297"/>
      <c r="I75" s="297"/>
      <c r="J75" s="297"/>
      <c r="K75" s="299"/>
      <c r="L75" s="468" t="s">
        <v>14</v>
      </c>
      <c r="M75" s="469"/>
      <c r="N75" s="470"/>
      <c r="O75" s="314" t="e">
        <f>O18+O22+O27</f>
        <v>#REF!</v>
      </c>
    </row>
    <row r="76" spans="1:23" ht="20.100000000000001" customHeight="1" x14ac:dyDescent="0.2"/>
    <row r="77" spans="1:23" ht="20.100000000000001" customHeight="1" x14ac:dyDescent="0.2"/>
    <row r="78" spans="1:23" ht="20.100000000000001" customHeight="1" x14ac:dyDescent="0.2">
      <c r="C78" s="150" t="s">
        <v>146</v>
      </c>
      <c r="O78" s="244"/>
    </row>
    <row r="79" spans="1:23" ht="20.100000000000001" customHeight="1" x14ac:dyDescent="0.2">
      <c r="C79" s="150" t="s">
        <v>314</v>
      </c>
      <c r="K79" s="151"/>
      <c r="L79" s="151"/>
      <c r="M79" s="152"/>
      <c r="O79" s="244"/>
    </row>
    <row r="80" spans="1:23" ht="20.100000000000001" customHeight="1" x14ac:dyDescent="0.2">
      <c r="C80" s="150" t="s">
        <v>147</v>
      </c>
      <c r="K80" s="151"/>
      <c r="L80" s="153"/>
      <c r="M80" s="152"/>
      <c r="O80" s="244"/>
    </row>
    <row r="81" spans="3:15" ht="20.100000000000001" customHeight="1" x14ac:dyDescent="0.2">
      <c r="C81" s="150" t="s">
        <v>148</v>
      </c>
      <c r="L81" s="146"/>
      <c r="O81" s="244"/>
    </row>
    <row r="82" spans="3:15" ht="20.100000000000001" customHeight="1" x14ac:dyDescent="0.2">
      <c r="C82" s="150" t="s">
        <v>233</v>
      </c>
      <c r="L82" s="146"/>
      <c r="O82" s="244"/>
    </row>
    <row r="83" spans="3:15" ht="20.100000000000001" customHeight="1" x14ac:dyDescent="0.2">
      <c r="C83" s="150" t="s">
        <v>232</v>
      </c>
      <c r="O83" s="244"/>
    </row>
    <row r="84" spans="3:15" ht="20.100000000000001" customHeight="1" x14ac:dyDescent="0.2">
      <c r="C84" s="150" t="s">
        <v>311</v>
      </c>
      <c r="O84" s="244"/>
    </row>
    <row r="85" spans="3:15" ht="20.100000000000001" customHeight="1" x14ac:dyDescent="0.2">
      <c r="C85" s="150" t="s">
        <v>234</v>
      </c>
      <c r="O85" s="244"/>
    </row>
    <row r="86" spans="3:15" ht="20.100000000000001" customHeight="1" x14ac:dyDescent="0.2">
      <c r="C86" s="154" t="s">
        <v>149</v>
      </c>
      <c r="O86" s="244"/>
    </row>
    <row r="87" spans="3:15" ht="20.100000000000001" customHeight="1" x14ac:dyDescent="0.2">
      <c r="C87" s="154" t="s">
        <v>315</v>
      </c>
      <c r="O87" s="244"/>
    </row>
    <row r="88" spans="3:15" ht="20.100000000000001" customHeight="1" x14ac:dyDescent="0.25">
      <c r="K88" s="471" t="s">
        <v>313</v>
      </c>
      <c r="L88" s="471"/>
      <c r="M88" s="471"/>
      <c r="N88" s="471"/>
    </row>
    <row r="89" spans="3:15" ht="20.100000000000001" customHeight="1" x14ac:dyDescent="0.2">
      <c r="K89" s="7"/>
      <c r="L89" s="7"/>
      <c r="M89" s="7"/>
      <c r="N89" s="7"/>
    </row>
    <row r="90" spans="3:15" ht="20.100000000000001" customHeight="1" x14ac:dyDescent="0.2"/>
    <row r="91" spans="3:15" ht="20.100000000000001" customHeight="1" x14ac:dyDescent="0.2">
      <c r="K91" s="147"/>
      <c r="L91" s="147"/>
      <c r="M91" s="148"/>
    </row>
    <row r="92" spans="3:15" ht="20.100000000000001" customHeight="1" x14ac:dyDescent="0.25">
      <c r="K92" s="407" t="s">
        <v>219</v>
      </c>
      <c r="L92" s="407"/>
      <c r="M92" s="407"/>
      <c r="N92" s="407"/>
    </row>
    <row r="93" spans="3:15" ht="20.100000000000001" customHeight="1" x14ac:dyDescent="0.2">
      <c r="K93" s="401" t="s">
        <v>144</v>
      </c>
      <c r="L93" s="401"/>
      <c r="M93" s="401"/>
      <c r="N93" s="401"/>
    </row>
    <row r="94" spans="3:15" ht="20.100000000000001" customHeight="1" x14ac:dyDescent="0.2">
      <c r="K94" s="401" t="s">
        <v>220</v>
      </c>
      <c r="L94" s="401"/>
      <c r="M94" s="401"/>
      <c r="N94" s="401"/>
    </row>
    <row r="95" spans="3:15" ht="20.100000000000001" customHeight="1" x14ac:dyDescent="0.2"/>
  </sheetData>
  <mergeCells count="28">
    <mergeCell ref="L75:N75"/>
    <mergeCell ref="K88:N88"/>
    <mergeCell ref="K92:N92"/>
    <mergeCell ref="K93:N93"/>
    <mergeCell ref="K94:N94"/>
    <mergeCell ref="O13:O16"/>
    <mergeCell ref="F14:F16"/>
    <mergeCell ref="G14:G16"/>
    <mergeCell ref="H14:H16"/>
    <mergeCell ref="I14:I16"/>
    <mergeCell ref="L14:L16"/>
    <mergeCell ref="M14:M16"/>
    <mergeCell ref="F13:G13"/>
    <mergeCell ref="H13:I13"/>
    <mergeCell ref="J13:J16"/>
    <mergeCell ref="K13:K16"/>
    <mergeCell ref="L13:M13"/>
    <mergeCell ref="N13:N16"/>
    <mergeCell ref="M1:N2"/>
    <mergeCell ref="A8:O9"/>
    <mergeCell ref="A10:O10"/>
    <mergeCell ref="N11:O11"/>
    <mergeCell ref="N12:O12"/>
    <mergeCell ref="A13:A16"/>
    <mergeCell ref="B13:B16"/>
    <mergeCell ref="C13:C16"/>
    <mergeCell ref="D13:D16"/>
    <mergeCell ref="E13:E16"/>
  </mergeCells>
  <printOptions horizontalCentered="1"/>
  <pageMargins left="0.19685039370078741" right="0.19685039370078741"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9" max="14" man="1"/>
  </rowBreaks>
  <colBreaks count="1" manualBreakCount="1">
    <brk id="15" max="29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3"/>
  <dimension ref="A1:AA95"/>
  <sheetViews>
    <sheetView showZeros="0" view="pageBreakPreview" zoomScale="70" zoomScaleNormal="70" zoomScaleSheetLayoutView="70" workbookViewId="0">
      <pane ySplit="16" topLeftCell="A26" activePane="bottomLeft" state="frozen"/>
      <selection pane="bottomLeft" activeCell="C29" sqref="C29"/>
    </sheetView>
  </sheetViews>
  <sheetFormatPr defaultColWidth="12.7109375" defaultRowHeight="12.75" x14ac:dyDescent="0.2"/>
  <cols>
    <col min="1" max="1" width="12.28515625" style="1" customWidth="1"/>
    <col min="2" max="2" width="12.7109375" style="1"/>
    <col min="3" max="3" width="94.7109375" style="1" customWidth="1"/>
    <col min="4" max="4" width="9.28515625" style="2" customWidth="1"/>
    <col min="5" max="5" width="7.140625" style="2" customWidth="1"/>
    <col min="6" max="6" width="14.7109375" style="140" customWidth="1"/>
    <col min="7" max="7" width="14.7109375" style="135" customWidth="1"/>
    <col min="8" max="8" width="14.7109375" style="140" customWidth="1"/>
    <col min="9" max="9" width="14.7109375" style="135" customWidth="1"/>
    <col min="10" max="12" width="15.7109375" style="135" customWidth="1"/>
    <col min="13" max="13" width="12.7109375" style="4" customWidth="1"/>
    <col min="14" max="14" width="20.140625" style="135" customWidth="1"/>
    <col min="15" max="15" width="25.140625" style="243" customWidth="1"/>
    <col min="16" max="16" width="12.140625" style="1" customWidth="1"/>
    <col min="17" max="17" width="14.7109375" style="1" customWidth="1"/>
    <col min="18" max="18" width="29.5703125" style="1" customWidth="1"/>
    <col min="19" max="19" width="12.7109375" style="1" customWidth="1"/>
    <col min="20" max="20" width="15.42578125" style="1" customWidth="1"/>
    <col min="21" max="21" width="34" style="1" customWidth="1"/>
    <col min="22" max="22" width="12.7109375" style="1" customWidth="1"/>
    <col min="23" max="23" width="12.7109375" style="18" customWidth="1"/>
    <col min="24" max="16384" width="12.7109375" style="1"/>
  </cols>
  <sheetData>
    <row r="1" spans="1:23" ht="14.25" x14ac:dyDescent="0.2">
      <c r="A1" s="170"/>
      <c r="B1" s="164"/>
      <c r="C1" s="164"/>
      <c r="D1" s="237"/>
      <c r="E1" s="164"/>
      <c r="F1" s="157"/>
      <c r="G1" s="157"/>
      <c r="H1" s="157"/>
      <c r="I1" s="172"/>
      <c r="J1" s="231"/>
      <c r="K1" s="231"/>
      <c r="L1" s="163"/>
      <c r="M1" s="408"/>
      <c r="N1" s="408"/>
      <c r="O1" s="206"/>
    </row>
    <row r="2" spans="1:23" ht="14.25" x14ac:dyDescent="0.2">
      <c r="A2" s="161"/>
      <c r="B2" s="56"/>
      <c r="C2" s="56"/>
      <c r="D2" s="238"/>
      <c r="E2" s="56"/>
      <c r="F2" s="129"/>
      <c r="G2" s="129"/>
      <c r="H2" s="129"/>
      <c r="I2" s="166"/>
      <c r="J2" s="160"/>
      <c r="K2" s="160"/>
      <c r="L2" s="160"/>
      <c r="M2" s="409"/>
      <c r="N2" s="409"/>
      <c r="O2" s="207"/>
      <c r="Q2" s="13" t="s">
        <v>23</v>
      </c>
      <c r="R2" s="13" t="s">
        <v>48</v>
      </c>
      <c r="S2" s="13" t="s">
        <v>24</v>
      </c>
      <c r="T2" s="13" t="s">
        <v>23</v>
      </c>
      <c r="U2" s="13" t="s">
        <v>48</v>
      </c>
      <c r="V2" s="13" t="s">
        <v>24</v>
      </c>
    </row>
    <row r="3" spans="1:23" ht="14.25" x14ac:dyDescent="0.2">
      <c r="A3" s="161"/>
      <c r="B3" s="56"/>
      <c r="C3" s="56"/>
      <c r="D3" s="238"/>
      <c r="E3" s="56"/>
      <c r="F3" s="129"/>
      <c r="G3" s="129"/>
      <c r="H3" s="129"/>
      <c r="I3" s="166"/>
      <c r="J3" s="160"/>
      <c r="K3" s="160"/>
      <c r="L3" s="160"/>
      <c r="M3" s="162"/>
      <c r="N3" s="160"/>
      <c r="O3" s="207"/>
      <c r="Q3" s="197">
        <v>88316</v>
      </c>
      <c r="R3" s="12" t="s">
        <v>25</v>
      </c>
      <c r="S3" s="8">
        <v>13.33</v>
      </c>
      <c r="T3" s="197">
        <v>88242</v>
      </c>
      <c r="U3" s="12" t="s">
        <v>93</v>
      </c>
      <c r="V3" s="8">
        <v>12.35</v>
      </c>
    </row>
    <row r="4" spans="1:23" x14ac:dyDescent="0.2">
      <c r="A4" s="161"/>
      <c r="B4" s="56"/>
      <c r="C4" s="56"/>
      <c r="D4" s="238"/>
      <c r="E4" s="56"/>
      <c r="F4" s="129"/>
      <c r="G4" s="129"/>
      <c r="H4" s="129"/>
      <c r="I4" s="129"/>
      <c r="J4" s="129"/>
      <c r="K4" s="129"/>
      <c r="L4" s="129"/>
      <c r="M4" s="56"/>
      <c r="N4" s="129"/>
      <c r="O4" s="208"/>
      <c r="Q4" s="197">
        <v>88309</v>
      </c>
      <c r="R4" s="12" t="s">
        <v>26</v>
      </c>
      <c r="S4" s="8">
        <v>15.7</v>
      </c>
      <c r="T4" s="197">
        <v>88245</v>
      </c>
      <c r="U4" s="12" t="s">
        <v>79</v>
      </c>
      <c r="V4" s="8">
        <v>15.61</v>
      </c>
    </row>
    <row r="5" spans="1:23" x14ac:dyDescent="0.2">
      <c r="A5" s="161"/>
      <c r="B5" s="56"/>
      <c r="C5" s="56"/>
      <c r="D5" s="238"/>
      <c r="E5" s="56"/>
      <c r="F5" s="129"/>
      <c r="G5" s="129"/>
      <c r="H5" s="129"/>
      <c r="I5" s="129"/>
      <c r="J5" s="129"/>
      <c r="K5" s="129"/>
      <c r="L5" s="129"/>
      <c r="M5" s="56"/>
      <c r="N5" s="129"/>
      <c r="O5" s="208"/>
      <c r="Q5" s="197">
        <v>88267</v>
      </c>
      <c r="R5" s="12" t="s">
        <v>49</v>
      </c>
      <c r="S5" s="8">
        <v>15.61</v>
      </c>
      <c r="T5" s="197">
        <v>88251</v>
      </c>
      <c r="U5" s="12" t="s">
        <v>162</v>
      </c>
      <c r="V5" s="8">
        <v>12.08</v>
      </c>
    </row>
    <row r="6" spans="1:23" x14ac:dyDescent="0.2">
      <c r="A6" s="161"/>
      <c r="B6" s="56"/>
      <c r="C6" s="56"/>
      <c r="D6" s="238"/>
      <c r="E6" s="56"/>
      <c r="F6" s="129"/>
      <c r="G6" s="129"/>
      <c r="H6" s="129"/>
      <c r="I6" s="129"/>
      <c r="J6" s="129"/>
      <c r="K6" s="129"/>
      <c r="L6" s="129"/>
      <c r="M6" s="56"/>
      <c r="N6" s="129"/>
      <c r="O6" s="208"/>
      <c r="Q6" s="197">
        <v>88248</v>
      </c>
      <c r="R6" s="12" t="s">
        <v>50</v>
      </c>
      <c r="S6" s="8">
        <v>12.58</v>
      </c>
      <c r="T6" s="197">
        <v>88261</v>
      </c>
      <c r="U6" s="12" t="s">
        <v>163</v>
      </c>
      <c r="V6" s="8">
        <v>15.52</v>
      </c>
    </row>
    <row r="7" spans="1:23" x14ac:dyDescent="0.2">
      <c r="A7" s="165"/>
      <c r="B7" s="57"/>
      <c r="C7" s="57"/>
      <c r="D7" s="239"/>
      <c r="E7" s="57"/>
      <c r="F7" s="130"/>
      <c r="G7" s="130"/>
      <c r="H7" s="130"/>
      <c r="I7" s="130"/>
      <c r="J7" s="130"/>
      <c r="K7" s="130"/>
      <c r="L7" s="130"/>
      <c r="M7" s="57"/>
      <c r="N7" s="130"/>
      <c r="O7" s="209"/>
      <c r="Q7" s="197">
        <v>88264</v>
      </c>
      <c r="R7" s="12" t="s">
        <v>51</v>
      </c>
      <c r="S7" s="8">
        <v>15.61</v>
      </c>
      <c r="T7" s="197">
        <v>88276</v>
      </c>
      <c r="U7" s="12" t="s">
        <v>211</v>
      </c>
      <c r="V7" s="8">
        <v>21.29</v>
      </c>
    </row>
    <row r="8" spans="1:23" ht="12.75" customHeight="1" x14ac:dyDescent="0.2">
      <c r="A8" s="410" t="s">
        <v>244</v>
      </c>
      <c r="B8" s="411"/>
      <c r="C8" s="411"/>
      <c r="D8" s="411"/>
      <c r="E8" s="411"/>
      <c r="F8" s="411"/>
      <c r="G8" s="411"/>
      <c r="H8" s="411"/>
      <c r="I8" s="411"/>
      <c r="J8" s="411"/>
      <c r="K8" s="411"/>
      <c r="L8" s="411"/>
      <c r="M8" s="411"/>
      <c r="N8" s="411"/>
      <c r="O8" s="412"/>
      <c r="Q8" s="197">
        <v>88262</v>
      </c>
      <c r="R8" s="12" t="s">
        <v>52</v>
      </c>
      <c r="S8" s="8">
        <v>15.7</v>
      </c>
      <c r="T8" s="197"/>
      <c r="U8" s="12"/>
      <c r="V8" s="8"/>
    </row>
    <row r="9" spans="1:23" ht="12.75" customHeight="1" x14ac:dyDescent="0.2">
      <c r="A9" s="413"/>
      <c r="B9" s="414"/>
      <c r="C9" s="414"/>
      <c r="D9" s="414"/>
      <c r="E9" s="414"/>
      <c r="F9" s="414"/>
      <c r="G9" s="414"/>
      <c r="H9" s="414"/>
      <c r="I9" s="414"/>
      <c r="J9" s="414"/>
      <c r="K9" s="414"/>
      <c r="L9" s="414"/>
      <c r="M9" s="414"/>
      <c r="N9" s="414"/>
      <c r="O9" s="415"/>
      <c r="Q9" s="197">
        <v>88323</v>
      </c>
      <c r="R9" s="12" t="s">
        <v>53</v>
      </c>
      <c r="S9" s="8">
        <v>14.03</v>
      </c>
      <c r="T9" s="197"/>
      <c r="U9" s="12"/>
      <c r="V9" s="8"/>
    </row>
    <row r="10" spans="1:23" s="7" customFormat="1" ht="12.75" customHeight="1" x14ac:dyDescent="0.2">
      <c r="A10" s="416"/>
      <c r="B10" s="417"/>
      <c r="C10" s="417"/>
      <c r="D10" s="417"/>
      <c r="E10" s="417"/>
      <c r="F10" s="417"/>
      <c r="G10" s="417"/>
      <c r="H10" s="417"/>
      <c r="I10" s="417"/>
      <c r="J10" s="417"/>
      <c r="K10" s="417"/>
      <c r="L10" s="417"/>
      <c r="M10" s="417"/>
      <c r="N10" s="417"/>
      <c r="O10" s="418"/>
      <c r="Q10" s="197">
        <v>88247</v>
      </c>
      <c r="R10" s="12" t="s">
        <v>57</v>
      </c>
      <c r="S10" s="8">
        <v>13.65</v>
      </c>
      <c r="T10" s="197"/>
      <c r="U10" s="12"/>
      <c r="V10" s="8"/>
      <c r="W10" s="18"/>
    </row>
    <row r="11" spans="1:23" s="3" customFormat="1" ht="15.75" x14ac:dyDescent="0.2">
      <c r="A11" s="168" t="s">
        <v>161</v>
      </c>
      <c r="B11" s="119"/>
      <c r="C11" s="119"/>
      <c r="D11" s="240"/>
      <c r="E11" s="119"/>
      <c r="F11" s="131"/>
      <c r="G11" s="136"/>
      <c r="H11" s="118" t="s">
        <v>157</v>
      </c>
      <c r="I11" s="131"/>
      <c r="J11" s="131"/>
      <c r="K11" s="131"/>
      <c r="L11" s="131"/>
      <c r="M11" s="119"/>
      <c r="N11" s="474" t="s">
        <v>312</v>
      </c>
      <c r="O11" s="475"/>
      <c r="Q11" s="197">
        <v>88239</v>
      </c>
      <c r="R11" s="12" t="s">
        <v>58</v>
      </c>
      <c r="S11" s="8">
        <v>12.64</v>
      </c>
      <c r="T11" s="197"/>
      <c r="U11" s="12"/>
      <c r="V11" s="8"/>
      <c r="W11" s="19"/>
    </row>
    <row r="12" spans="1:23" s="3" customFormat="1" ht="15.75" x14ac:dyDescent="0.2">
      <c r="A12" s="168" t="s">
        <v>155</v>
      </c>
      <c r="B12" s="119"/>
      <c r="C12" s="119"/>
      <c r="D12" s="240"/>
      <c r="E12" s="119"/>
      <c r="F12" s="131"/>
      <c r="G12" s="136"/>
      <c r="H12" s="118" t="s">
        <v>156</v>
      </c>
      <c r="I12" s="131"/>
      <c r="J12" s="131"/>
      <c r="K12" s="136"/>
      <c r="L12" s="137" t="s">
        <v>13</v>
      </c>
      <c r="M12" s="11">
        <f>BDI!E27</f>
        <v>0.24873184530590131</v>
      </c>
      <c r="N12" s="472" t="s">
        <v>236</v>
      </c>
      <c r="O12" s="473"/>
      <c r="Q12" s="197">
        <v>88315</v>
      </c>
      <c r="R12" s="12" t="s">
        <v>59</v>
      </c>
      <c r="S12" s="8">
        <v>14.94</v>
      </c>
      <c r="T12" s="197"/>
      <c r="U12" s="12"/>
      <c r="V12" s="8"/>
      <c r="W12" s="19"/>
    </row>
    <row r="13" spans="1:23" x14ac:dyDescent="0.2">
      <c r="A13" s="419" t="s">
        <v>17</v>
      </c>
      <c r="B13" s="420" t="s">
        <v>15</v>
      </c>
      <c r="C13" s="421" t="s">
        <v>16</v>
      </c>
      <c r="D13" s="421" t="s">
        <v>4</v>
      </c>
      <c r="E13" s="421" t="s">
        <v>5</v>
      </c>
      <c r="F13" s="396" t="s">
        <v>1</v>
      </c>
      <c r="G13" s="396"/>
      <c r="H13" s="426" t="s">
        <v>2</v>
      </c>
      <c r="I13" s="426"/>
      <c r="J13" s="396" t="s">
        <v>0</v>
      </c>
      <c r="K13" s="396" t="s">
        <v>8</v>
      </c>
      <c r="L13" s="399" t="s">
        <v>3</v>
      </c>
      <c r="M13" s="400"/>
      <c r="N13" s="396" t="s">
        <v>11</v>
      </c>
      <c r="O13" s="427" t="s">
        <v>12</v>
      </c>
      <c r="Q13" s="197">
        <v>88310</v>
      </c>
      <c r="R13" s="12" t="s">
        <v>60</v>
      </c>
      <c r="S13" s="8">
        <v>15.76</v>
      </c>
      <c r="T13" s="198"/>
      <c r="U13" s="198"/>
      <c r="V13" s="198"/>
    </row>
    <row r="14" spans="1:23" x14ac:dyDescent="0.2">
      <c r="A14" s="419"/>
      <c r="B14" s="420"/>
      <c r="C14" s="422"/>
      <c r="D14" s="424"/>
      <c r="E14" s="424"/>
      <c r="F14" s="430" t="s">
        <v>9</v>
      </c>
      <c r="G14" s="396" t="s">
        <v>10</v>
      </c>
      <c r="H14" s="430" t="s">
        <v>9</v>
      </c>
      <c r="I14" s="396" t="s">
        <v>10</v>
      </c>
      <c r="J14" s="397"/>
      <c r="K14" s="397"/>
      <c r="L14" s="397" t="s">
        <v>6</v>
      </c>
      <c r="M14" s="402" t="s">
        <v>7</v>
      </c>
      <c r="N14" s="397"/>
      <c r="O14" s="428"/>
      <c r="Q14" s="197">
        <v>88311</v>
      </c>
      <c r="R14" s="12" t="s">
        <v>61</v>
      </c>
      <c r="S14" s="8">
        <v>16.47</v>
      </c>
      <c r="T14" s="198"/>
      <c r="U14" s="198"/>
      <c r="V14" s="198"/>
    </row>
    <row r="15" spans="1:23" s="7" customFormat="1" x14ac:dyDescent="0.2">
      <c r="A15" s="419"/>
      <c r="B15" s="420"/>
      <c r="C15" s="422"/>
      <c r="D15" s="424"/>
      <c r="E15" s="424"/>
      <c r="F15" s="431"/>
      <c r="G15" s="397"/>
      <c r="H15" s="431"/>
      <c r="I15" s="397"/>
      <c r="J15" s="397"/>
      <c r="K15" s="397"/>
      <c r="L15" s="397"/>
      <c r="M15" s="402"/>
      <c r="N15" s="397"/>
      <c r="O15" s="428"/>
      <c r="Q15" s="197">
        <v>88317</v>
      </c>
      <c r="R15" s="12" t="s">
        <v>63</v>
      </c>
      <c r="S15" s="8">
        <v>17.77</v>
      </c>
      <c r="T15" s="198"/>
      <c r="U15" s="198"/>
      <c r="V15" s="198"/>
      <c r="W15" s="18"/>
    </row>
    <row r="16" spans="1:23" x14ac:dyDescent="0.2">
      <c r="A16" s="419"/>
      <c r="B16" s="420"/>
      <c r="C16" s="423"/>
      <c r="D16" s="425"/>
      <c r="E16" s="425"/>
      <c r="F16" s="432"/>
      <c r="G16" s="398"/>
      <c r="H16" s="432"/>
      <c r="I16" s="398"/>
      <c r="J16" s="398"/>
      <c r="K16" s="398"/>
      <c r="L16" s="398"/>
      <c r="M16" s="403"/>
      <c r="N16" s="398"/>
      <c r="O16" s="429"/>
      <c r="Q16" s="197">
        <v>88297</v>
      </c>
      <c r="R16" s="12" t="s">
        <v>91</v>
      </c>
      <c r="S16" s="8">
        <v>20.5</v>
      </c>
      <c r="T16" s="198"/>
      <c r="U16" s="198"/>
      <c r="V16" s="198"/>
    </row>
    <row r="17" spans="1:27" s="7" customFormat="1" ht="9.9499999999999993" customHeight="1" x14ac:dyDescent="0.2">
      <c r="A17" s="169"/>
      <c r="B17" s="31"/>
      <c r="C17" s="31"/>
      <c r="D17" s="245"/>
      <c r="E17" s="31"/>
      <c r="F17" s="132"/>
      <c r="G17" s="132"/>
      <c r="H17" s="132"/>
      <c r="I17" s="132"/>
      <c r="J17" s="132"/>
      <c r="K17" s="132"/>
      <c r="L17" s="132"/>
      <c r="M17" s="31"/>
      <c r="N17" s="132"/>
      <c r="O17" s="284"/>
      <c r="P17" s="196"/>
      <c r="Q17" s="173"/>
      <c r="R17" s="14"/>
      <c r="S17" s="15"/>
      <c r="T17" s="196"/>
      <c r="U17" s="196"/>
      <c r="W17" s="18"/>
    </row>
    <row r="18" spans="1:27" s="51" customFormat="1" ht="20.100000000000001" customHeight="1" x14ac:dyDescent="0.25">
      <c r="A18" s="302"/>
      <c r="B18" s="54">
        <v>1</v>
      </c>
      <c r="C18" s="45" t="s">
        <v>95</v>
      </c>
      <c r="D18" s="241"/>
      <c r="E18" s="46"/>
      <c r="F18" s="138"/>
      <c r="G18" s="138"/>
      <c r="H18" s="138"/>
      <c r="I18" s="138"/>
      <c r="J18" s="138"/>
      <c r="K18" s="138"/>
      <c r="L18" s="138"/>
      <c r="M18" s="46"/>
      <c r="N18" s="133"/>
      <c r="O18" s="309">
        <f>SUM(N19:N20)</f>
        <v>21042.652692237254</v>
      </c>
      <c r="P18" s="193"/>
      <c r="Q18" s="173"/>
      <c r="R18" s="14"/>
      <c r="S18" s="15"/>
      <c r="T18" s="193"/>
      <c r="U18" s="193"/>
      <c r="V18" s="47"/>
      <c r="W18" s="47"/>
    </row>
    <row r="19" spans="1:27" s="6" customFormat="1" ht="30" customHeight="1" x14ac:dyDescent="0.25">
      <c r="A19" s="286" t="s">
        <v>54</v>
      </c>
      <c r="B19" s="25" t="s">
        <v>20</v>
      </c>
      <c r="C19" s="26" t="s">
        <v>96</v>
      </c>
      <c r="D19" s="27">
        <v>1</v>
      </c>
      <c r="E19" s="9" t="s">
        <v>97</v>
      </c>
      <c r="F19" s="127">
        <v>178.34</v>
      </c>
      <c r="G19" s="127">
        <f>D19*F19</f>
        <v>178.34</v>
      </c>
      <c r="H19" s="127">
        <f>178.34-F19</f>
        <v>0</v>
      </c>
      <c r="I19" s="127">
        <f>D19*H19</f>
        <v>0</v>
      </c>
      <c r="J19" s="126">
        <f t="shared" ref="J19:K20" si="0">F19+H19</f>
        <v>178.34</v>
      </c>
      <c r="K19" s="126">
        <f t="shared" si="0"/>
        <v>178.34</v>
      </c>
      <c r="L19" s="126">
        <f t="shared" ref="L19:L20" si="1">M19*K19</f>
        <v>44.358837291854442</v>
      </c>
      <c r="M19" s="120">
        <f t="shared" ref="M19:M20" si="2">$M$12</f>
        <v>0.24873184530590131</v>
      </c>
      <c r="N19" s="156">
        <f t="shared" ref="N19:N20" si="3">K19+L19</f>
        <v>222.69883729185443</v>
      </c>
      <c r="O19" s="287"/>
      <c r="P19" s="194"/>
      <c r="Q19" s="173"/>
      <c r="R19" s="14"/>
      <c r="S19" s="15"/>
      <c r="T19" s="173"/>
      <c r="U19" s="14"/>
      <c r="V19" s="15"/>
      <c r="W19" s="17"/>
    </row>
    <row r="20" spans="1:27" s="6" customFormat="1" ht="30" customHeight="1" x14ac:dyDescent="0.25">
      <c r="A20" s="286" t="s">
        <v>81</v>
      </c>
      <c r="B20" s="25" t="s">
        <v>21</v>
      </c>
      <c r="C20" s="60" t="s">
        <v>176</v>
      </c>
      <c r="D20" s="27">
        <v>6</v>
      </c>
      <c r="E20" s="9" t="s">
        <v>56</v>
      </c>
      <c r="F20" s="127">
        <f>COMPOSIÇÕES!H23</f>
        <v>2778.8130191454547</v>
      </c>
      <c r="G20" s="127">
        <f>D20*F20</f>
        <v>16672.878114872728</v>
      </c>
      <c r="H20" s="127">
        <f>COMPOSIÇÕES!G23</f>
        <v>0</v>
      </c>
      <c r="I20" s="127">
        <f>D20*H20</f>
        <v>0</v>
      </c>
      <c r="J20" s="126">
        <f t="shared" si="0"/>
        <v>2778.8130191454547</v>
      </c>
      <c r="K20" s="126">
        <f t="shared" si="0"/>
        <v>16672.878114872728</v>
      </c>
      <c r="L20" s="126">
        <f t="shared" si="1"/>
        <v>4147.0757400726707</v>
      </c>
      <c r="M20" s="120">
        <f t="shared" si="2"/>
        <v>0.24873184530590131</v>
      </c>
      <c r="N20" s="156">
        <f t="shared" si="3"/>
        <v>20819.953854945401</v>
      </c>
      <c r="O20" s="287"/>
      <c r="P20" s="194"/>
      <c r="Q20" s="173"/>
      <c r="R20" s="14"/>
      <c r="S20" s="15"/>
      <c r="T20" s="173"/>
      <c r="U20" s="14"/>
      <c r="V20" s="15"/>
      <c r="W20" s="17"/>
    </row>
    <row r="21" spans="1:27" s="7" customFormat="1" ht="9.9499999999999993" customHeight="1" x14ac:dyDescent="0.2">
      <c r="A21" s="169"/>
      <c r="B21" s="31"/>
      <c r="C21" s="31"/>
      <c r="D21" s="245"/>
      <c r="E21" s="31"/>
      <c r="F21" s="132"/>
      <c r="G21" s="132"/>
      <c r="H21" s="132"/>
      <c r="I21" s="132"/>
      <c r="J21" s="132"/>
      <c r="K21" s="132"/>
      <c r="L21" s="132"/>
      <c r="M21" s="121"/>
      <c r="N21" s="132"/>
      <c r="O21" s="288"/>
      <c r="P21" s="196"/>
      <c r="Q21" s="173"/>
      <c r="R21" s="14"/>
      <c r="S21" s="15"/>
      <c r="T21" s="173"/>
      <c r="U21" s="14"/>
      <c r="V21" s="15"/>
      <c r="W21" s="18"/>
      <c r="AA21" s="155"/>
    </row>
    <row r="22" spans="1:27" s="51" customFormat="1" ht="20.100000000000001" customHeight="1" x14ac:dyDescent="0.25">
      <c r="A22" s="302"/>
      <c r="B22" s="54">
        <v>2</v>
      </c>
      <c r="C22" s="45" t="s">
        <v>18</v>
      </c>
      <c r="D22" s="241"/>
      <c r="E22" s="46"/>
      <c r="F22" s="138"/>
      <c r="G22" s="138"/>
      <c r="H22" s="138"/>
      <c r="I22" s="138"/>
      <c r="J22" s="138"/>
      <c r="K22" s="138"/>
      <c r="L22" s="138"/>
      <c r="M22" s="122"/>
      <c r="N22" s="133"/>
      <c r="O22" s="309">
        <f>SUM(N23:N25)</f>
        <v>15146.354308403101</v>
      </c>
      <c r="P22" s="193"/>
      <c r="Q22" s="48"/>
      <c r="R22" s="49"/>
      <c r="S22" s="50"/>
      <c r="T22" s="48"/>
      <c r="U22" s="49"/>
      <c r="V22" s="50"/>
      <c r="W22" s="47"/>
    </row>
    <row r="23" spans="1:27" s="10" customFormat="1" ht="38.25" x14ac:dyDescent="0.25">
      <c r="A23" s="286" t="s">
        <v>174</v>
      </c>
      <c r="B23" s="25" t="s">
        <v>20</v>
      </c>
      <c r="C23" s="60" t="s">
        <v>175</v>
      </c>
      <c r="D23" s="27">
        <v>30</v>
      </c>
      <c r="E23" s="9" t="s">
        <v>98</v>
      </c>
      <c r="F23" s="125">
        <f>0.07*V5</f>
        <v>0.84560000000000013</v>
      </c>
      <c r="G23" s="125">
        <f>D23*F23</f>
        <v>25.368000000000002</v>
      </c>
      <c r="H23" s="125">
        <f>284.01-F23</f>
        <v>283.1644</v>
      </c>
      <c r="I23" s="125">
        <f>D23*H23</f>
        <v>8494.9320000000007</v>
      </c>
      <c r="J23" s="174">
        <f>F23+H23</f>
        <v>284.01</v>
      </c>
      <c r="K23" s="126">
        <f>G23+I23</f>
        <v>8520.3000000000011</v>
      </c>
      <c r="L23" s="126">
        <f>M23*K23</f>
        <v>2119.2699415598713</v>
      </c>
      <c r="M23" s="128">
        <f>$M$12</f>
        <v>0.24873184530590131</v>
      </c>
      <c r="N23" s="156">
        <f>K23+L23</f>
        <v>10639.569941559872</v>
      </c>
      <c r="O23" s="287"/>
      <c r="P23" s="195"/>
      <c r="Q23" s="173"/>
      <c r="R23" s="14"/>
      <c r="S23" s="15"/>
      <c r="T23" s="173"/>
      <c r="U23" s="14"/>
      <c r="V23" s="15"/>
      <c r="W23" s="16"/>
    </row>
    <row r="24" spans="1:27" s="10" customFormat="1" ht="30" customHeight="1" x14ac:dyDescent="0.25">
      <c r="A24" s="286" t="s">
        <v>173</v>
      </c>
      <c r="B24" s="25" t="s">
        <v>21</v>
      </c>
      <c r="C24" s="60" t="s">
        <v>150</v>
      </c>
      <c r="D24" s="27">
        <v>80.3</v>
      </c>
      <c r="E24" s="9" t="s">
        <v>98</v>
      </c>
      <c r="F24" s="125">
        <f>S8*0.8+0.3*S13+0.95*S3</f>
        <v>29.951499999999999</v>
      </c>
      <c r="G24" s="125">
        <f t="shared" ref="G24:G25" si="4">D24*F24</f>
        <v>2405.10545</v>
      </c>
      <c r="H24" s="125">
        <f>38.89-F24</f>
        <v>8.9385000000000012</v>
      </c>
      <c r="I24" s="125">
        <f t="shared" ref="I24:I25" si="5">D24*H24</f>
        <v>717.76155000000006</v>
      </c>
      <c r="J24" s="174">
        <f t="shared" ref="J24:J25" si="6">F24+H24</f>
        <v>38.89</v>
      </c>
      <c r="K24" s="126">
        <f t="shared" ref="K24:K25" si="7">G24+I24</f>
        <v>3122.8670000000002</v>
      </c>
      <c r="L24" s="126">
        <f t="shared" ref="L24:L25" si="8">M24*K24</f>
        <v>776.75647155490412</v>
      </c>
      <c r="M24" s="128">
        <f t="shared" ref="M24:M25" si="9">$M$12</f>
        <v>0.24873184530590131</v>
      </c>
      <c r="N24" s="156">
        <f t="shared" ref="N24:N25" si="10">K24+L24</f>
        <v>3899.6234715549044</v>
      </c>
      <c r="O24" s="287"/>
      <c r="P24" s="195"/>
      <c r="Q24" s="173"/>
      <c r="R24" s="14"/>
      <c r="S24" s="15"/>
      <c r="T24" s="173"/>
      <c r="U24" s="14"/>
      <c r="V24" s="15"/>
      <c r="W24" s="16"/>
    </row>
    <row r="25" spans="1:27" s="10" customFormat="1" ht="30" customHeight="1" x14ac:dyDescent="0.25">
      <c r="A25" s="307" t="s">
        <v>172</v>
      </c>
      <c r="B25" s="8" t="s">
        <v>22</v>
      </c>
      <c r="C25" s="201" t="s">
        <v>82</v>
      </c>
      <c r="D25" s="316">
        <v>2.2000000000000002</v>
      </c>
      <c r="E25" s="9" t="s">
        <v>98</v>
      </c>
      <c r="F25" s="125">
        <f>2*S3+1*S8</f>
        <v>42.36</v>
      </c>
      <c r="G25" s="125">
        <f t="shared" si="4"/>
        <v>93.192000000000007</v>
      </c>
      <c r="H25" s="125">
        <f>221.01-F25</f>
        <v>178.64999999999998</v>
      </c>
      <c r="I25" s="125">
        <f t="shared" si="5"/>
        <v>393.03</v>
      </c>
      <c r="J25" s="174">
        <f t="shared" si="6"/>
        <v>221.01</v>
      </c>
      <c r="K25" s="126">
        <f t="shared" si="7"/>
        <v>486.22199999999998</v>
      </c>
      <c r="L25" s="126">
        <f t="shared" si="8"/>
        <v>120.93889528832594</v>
      </c>
      <c r="M25" s="128">
        <f t="shared" si="9"/>
        <v>0.24873184530590131</v>
      </c>
      <c r="N25" s="156">
        <f t="shared" si="10"/>
        <v>607.16089528832595</v>
      </c>
      <c r="O25" s="287"/>
      <c r="P25" s="195"/>
      <c r="Q25" s="173"/>
      <c r="R25" s="14"/>
      <c r="S25" s="15"/>
      <c r="T25" s="173"/>
      <c r="U25" s="14"/>
      <c r="V25" s="15"/>
      <c r="W25" s="16"/>
    </row>
    <row r="26" spans="1:27" s="7" customFormat="1" ht="9.9499999999999993" customHeight="1" x14ac:dyDescent="0.2">
      <c r="A26" s="169"/>
      <c r="B26" s="31"/>
      <c r="C26" s="31"/>
      <c r="D26" s="245"/>
      <c r="E26" s="31"/>
      <c r="F26" s="132"/>
      <c r="G26" s="132"/>
      <c r="H26" s="132"/>
      <c r="I26" s="132"/>
      <c r="J26" s="132"/>
      <c r="K26" s="132"/>
      <c r="L26" s="132"/>
      <c r="M26" s="121"/>
      <c r="N26" s="132"/>
      <c r="O26" s="288"/>
      <c r="P26" s="196"/>
      <c r="Q26" s="173"/>
      <c r="R26" s="14"/>
      <c r="S26" s="15"/>
      <c r="T26" s="173"/>
      <c r="U26" s="14"/>
      <c r="V26" s="15"/>
      <c r="W26" s="18"/>
    </row>
    <row r="27" spans="1:27" s="51" customFormat="1" ht="20.100000000000001" customHeight="1" x14ac:dyDescent="0.25">
      <c r="A27" s="302"/>
      <c r="B27" s="54">
        <v>3</v>
      </c>
      <c r="C27" s="45" t="s">
        <v>254</v>
      </c>
      <c r="D27" s="241"/>
      <c r="E27" s="46"/>
      <c r="F27" s="138"/>
      <c r="G27" s="138"/>
      <c r="H27" s="138"/>
      <c r="I27" s="138"/>
      <c r="J27" s="138"/>
      <c r="K27" s="138"/>
      <c r="L27" s="138"/>
      <c r="M27" s="122"/>
      <c r="N27" s="133"/>
      <c r="O27" s="309" t="e">
        <f>SUM(N28:N73)</f>
        <v>#REF!</v>
      </c>
      <c r="P27" s="193"/>
      <c r="Q27" s="48"/>
      <c r="R27" s="49"/>
      <c r="S27" s="50"/>
      <c r="T27" s="48"/>
      <c r="U27" s="49"/>
      <c r="V27" s="50"/>
      <c r="W27" s="47"/>
    </row>
    <row r="28" spans="1:27" s="10" customFormat="1" ht="20.100000000000001" customHeight="1" x14ac:dyDescent="0.2">
      <c r="A28" s="304"/>
      <c r="B28" s="55" t="s">
        <v>238</v>
      </c>
      <c r="C28" s="52" t="s">
        <v>265</v>
      </c>
      <c r="D28" s="242"/>
      <c r="E28" s="53"/>
      <c r="F28" s="139"/>
      <c r="G28" s="139"/>
      <c r="H28" s="139"/>
      <c r="I28" s="139"/>
      <c r="J28" s="139"/>
      <c r="K28" s="139"/>
      <c r="L28" s="139"/>
      <c r="M28" s="123"/>
      <c r="N28" s="134"/>
      <c r="O28" s="305">
        <f>SUM(N29:N29)</f>
        <v>25021.477439019036</v>
      </c>
      <c r="P28" s="16"/>
      <c r="Q28" s="173"/>
      <c r="R28" s="14"/>
      <c r="S28" s="15"/>
      <c r="T28" s="173"/>
      <c r="U28" s="14"/>
      <c r="V28" s="15"/>
      <c r="W28" s="16"/>
    </row>
    <row r="29" spans="1:27" s="10" customFormat="1" ht="30" customHeight="1" x14ac:dyDescent="0.25">
      <c r="A29" s="286" t="s">
        <v>288</v>
      </c>
      <c r="B29" s="5" t="s">
        <v>20</v>
      </c>
      <c r="C29" s="26" t="s">
        <v>94</v>
      </c>
      <c r="D29" s="27">
        <v>1</v>
      </c>
      <c r="E29" s="9" t="s">
        <v>97</v>
      </c>
      <c r="F29" s="127">
        <f>'PLANILHA GERAL'!G92</f>
        <v>10377.134522212958</v>
      </c>
      <c r="G29" s="127">
        <f>D29*F29</f>
        <v>10377.134522212958</v>
      </c>
      <c r="H29" s="127">
        <f>'PLANILHA GERAL'!I92</f>
        <v>9660.3759593824998</v>
      </c>
      <c r="I29" s="127">
        <f>D29*H29</f>
        <v>9660.3759593824998</v>
      </c>
      <c r="J29" s="126">
        <f>F29+H29</f>
        <v>20037.510481595458</v>
      </c>
      <c r="K29" s="126">
        <f>G29+I29</f>
        <v>20037.510481595458</v>
      </c>
      <c r="L29" s="126">
        <f>M29*K29</f>
        <v>4983.9669574235777</v>
      </c>
      <c r="M29" s="37">
        <f>$M$12</f>
        <v>0.24873184530590131</v>
      </c>
      <c r="N29" s="156">
        <f>K29+L29</f>
        <v>25021.477439019036</v>
      </c>
      <c r="O29" s="287"/>
      <c r="P29" s="16"/>
      <c r="Q29" s="173"/>
      <c r="R29" s="14"/>
      <c r="S29" s="15"/>
      <c r="T29" s="173"/>
      <c r="U29" s="14"/>
      <c r="V29" s="15"/>
      <c r="W29" s="16"/>
    </row>
    <row r="30" spans="1:27" s="10" customFormat="1" ht="20.100000000000001" customHeight="1" x14ac:dyDescent="0.2">
      <c r="A30" s="304"/>
      <c r="B30" s="55" t="s">
        <v>239</v>
      </c>
      <c r="C30" s="52" t="s">
        <v>266</v>
      </c>
      <c r="D30" s="246"/>
      <c r="E30" s="53"/>
      <c r="F30" s="139"/>
      <c r="G30" s="139"/>
      <c r="H30" s="139"/>
      <c r="I30" s="139"/>
      <c r="J30" s="139"/>
      <c r="K30" s="139"/>
      <c r="L30" s="139"/>
      <c r="M30" s="123"/>
      <c r="N30" s="134"/>
      <c r="O30" s="305" t="e">
        <f>SUM(N31:N31)</f>
        <v>#REF!</v>
      </c>
      <c r="P30" s="16"/>
      <c r="Q30" s="173"/>
      <c r="R30" s="14"/>
      <c r="S30" s="15"/>
      <c r="T30" s="173"/>
      <c r="U30" s="14"/>
      <c r="V30" s="15"/>
      <c r="W30" s="16"/>
    </row>
    <row r="31" spans="1:27" s="10" customFormat="1" ht="30" customHeight="1" x14ac:dyDescent="0.25">
      <c r="A31" s="289" t="s">
        <v>289</v>
      </c>
      <c r="B31" s="25" t="s">
        <v>20</v>
      </c>
      <c r="C31" s="26" t="s">
        <v>94</v>
      </c>
      <c r="D31" s="236">
        <v>1</v>
      </c>
      <c r="E31" s="24" t="s">
        <v>97</v>
      </c>
      <c r="F31" s="127" t="e">
        <f>#REF!</f>
        <v>#REF!</v>
      </c>
      <c r="G31" s="127" t="e">
        <f>D31*F31</f>
        <v>#REF!</v>
      </c>
      <c r="H31" s="127" t="e">
        <f>#REF!</f>
        <v>#REF!</v>
      </c>
      <c r="I31" s="127" t="e">
        <f>D31*H31</f>
        <v>#REF!</v>
      </c>
      <c r="J31" s="126" t="e">
        <f>F31+H31</f>
        <v>#REF!</v>
      </c>
      <c r="K31" s="126" t="e">
        <f>G31+I31</f>
        <v>#REF!</v>
      </c>
      <c r="L31" s="126" t="e">
        <f>M31*K31</f>
        <v>#REF!</v>
      </c>
      <c r="M31" s="37">
        <f>$M$12</f>
        <v>0.24873184530590131</v>
      </c>
      <c r="N31" s="156" t="e">
        <f>K31+L31</f>
        <v>#REF!</v>
      </c>
      <c r="O31" s="287"/>
      <c r="P31" s="16"/>
      <c r="Q31" s="173"/>
      <c r="R31" s="14"/>
      <c r="S31" s="15"/>
      <c r="T31" s="173"/>
      <c r="U31" s="14"/>
      <c r="V31" s="15"/>
      <c r="W31" s="16"/>
    </row>
    <row r="32" spans="1:27" s="10" customFormat="1" ht="20.100000000000001" customHeight="1" x14ac:dyDescent="0.2">
      <c r="A32" s="304"/>
      <c r="B32" s="55" t="s">
        <v>240</v>
      </c>
      <c r="C32" s="52" t="s">
        <v>267</v>
      </c>
      <c r="D32" s="246"/>
      <c r="E32" s="53"/>
      <c r="F32" s="139"/>
      <c r="G32" s="139"/>
      <c r="H32" s="139"/>
      <c r="I32" s="139"/>
      <c r="J32" s="139"/>
      <c r="K32" s="139"/>
      <c r="L32" s="139"/>
      <c r="M32" s="123"/>
      <c r="N32" s="134"/>
      <c r="O32" s="305" t="e">
        <f>SUM(N33:N33)</f>
        <v>#REF!</v>
      </c>
      <c r="P32" s="16"/>
      <c r="Q32" s="173"/>
      <c r="R32" s="14"/>
      <c r="S32" s="15"/>
      <c r="T32" s="173"/>
      <c r="U32" s="14"/>
      <c r="V32" s="15"/>
      <c r="W32" s="16"/>
    </row>
    <row r="33" spans="1:23" s="10" customFormat="1" ht="30" customHeight="1" x14ac:dyDescent="0.25">
      <c r="A33" s="289" t="s">
        <v>290</v>
      </c>
      <c r="B33" s="25" t="s">
        <v>20</v>
      </c>
      <c r="C33" s="26" t="s">
        <v>94</v>
      </c>
      <c r="D33" s="236">
        <v>1</v>
      </c>
      <c r="E33" s="24" t="s">
        <v>27</v>
      </c>
      <c r="F33" s="127" t="e">
        <f>#REF!</f>
        <v>#REF!</v>
      </c>
      <c r="G33" s="127" t="e">
        <f>D33*F33</f>
        <v>#REF!</v>
      </c>
      <c r="H33" s="127" t="e">
        <f>#REF!</f>
        <v>#REF!</v>
      </c>
      <c r="I33" s="127" t="e">
        <f>D33*H33</f>
        <v>#REF!</v>
      </c>
      <c r="J33" s="126" t="e">
        <f t="shared" ref="J33:K33" si="11">F33+H33</f>
        <v>#REF!</v>
      </c>
      <c r="K33" s="126" t="e">
        <f t="shared" si="11"/>
        <v>#REF!</v>
      </c>
      <c r="L33" s="126" t="e">
        <f>M33*K33</f>
        <v>#REF!</v>
      </c>
      <c r="M33" s="37">
        <f>$M$12</f>
        <v>0.24873184530590131</v>
      </c>
      <c r="N33" s="156" t="e">
        <f>K33+L33</f>
        <v>#REF!</v>
      </c>
      <c r="O33" s="287"/>
      <c r="P33" s="16"/>
      <c r="Q33" s="173"/>
      <c r="R33" s="14"/>
      <c r="S33" s="15"/>
      <c r="T33" s="173"/>
      <c r="U33" s="14"/>
      <c r="V33" s="15"/>
      <c r="W33" s="16"/>
    </row>
    <row r="34" spans="1:23" s="10" customFormat="1" ht="20.100000000000001" customHeight="1" x14ac:dyDescent="0.2">
      <c r="A34" s="304"/>
      <c r="B34" s="55" t="s">
        <v>241</v>
      </c>
      <c r="C34" s="52" t="s">
        <v>268</v>
      </c>
      <c r="D34" s="246"/>
      <c r="E34" s="53"/>
      <c r="F34" s="139"/>
      <c r="G34" s="139"/>
      <c r="H34" s="139"/>
      <c r="I34" s="139"/>
      <c r="J34" s="139"/>
      <c r="K34" s="139"/>
      <c r="L34" s="139"/>
      <c r="M34" s="123"/>
      <c r="N34" s="134"/>
      <c r="O34" s="305" t="e">
        <f>SUM(N35:N35)</f>
        <v>#REF!</v>
      </c>
      <c r="P34" s="16"/>
      <c r="Q34" s="173"/>
      <c r="R34" s="14"/>
      <c r="S34" s="15"/>
      <c r="T34" s="173"/>
      <c r="U34" s="14"/>
      <c r="V34" s="15"/>
      <c r="W34" s="16"/>
    </row>
    <row r="35" spans="1:23" s="10" customFormat="1" ht="30" customHeight="1" x14ac:dyDescent="0.25">
      <c r="A35" s="290" t="s">
        <v>291</v>
      </c>
      <c r="B35" s="159" t="s">
        <v>20</v>
      </c>
      <c r="C35" s="167" t="s">
        <v>94</v>
      </c>
      <c r="D35" s="27">
        <v>1</v>
      </c>
      <c r="E35" s="171" t="s">
        <v>27</v>
      </c>
      <c r="F35" s="127" t="e">
        <f>#REF!</f>
        <v>#REF!</v>
      </c>
      <c r="G35" s="127" t="e">
        <f>D35*F35</f>
        <v>#REF!</v>
      </c>
      <c r="H35" s="127" t="e">
        <f>#REF!</f>
        <v>#REF!</v>
      </c>
      <c r="I35" s="127" t="e">
        <f>D35*H35</f>
        <v>#REF!</v>
      </c>
      <c r="J35" s="126" t="e">
        <f>F35+H35</f>
        <v>#REF!</v>
      </c>
      <c r="K35" s="126" t="e">
        <f>G35+I35</f>
        <v>#REF!</v>
      </c>
      <c r="L35" s="126" t="e">
        <f>M35*K35</f>
        <v>#REF!</v>
      </c>
      <c r="M35" s="37">
        <f>$M$12</f>
        <v>0.24873184530590131</v>
      </c>
      <c r="N35" s="156" t="e">
        <f>K35+L35</f>
        <v>#REF!</v>
      </c>
      <c r="O35" s="287"/>
      <c r="P35" s="16"/>
      <c r="Q35" s="173"/>
      <c r="R35" s="14"/>
      <c r="S35" s="15"/>
      <c r="T35" s="173"/>
      <c r="U35" s="14"/>
      <c r="V35" s="15"/>
      <c r="W35" s="16"/>
    </row>
    <row r="36" spans="1:23" s="10" customFormat="1" ht="20.100000000000001" customHeight="1" x14ac:dyDescent="0.2">
      <c r="A36" s="304"/>
      <c r="B36" s="55" t="s">
        <v>245</v>
      </c>
      <c r="C36" s="52" t="s">
        <v>269</v>
      </c>
      <c r="D36" s="246"/>
      <c r="E36" s="53"/>
      <c r="F36" s="139"/>
      <c r="G36" s="139"/>
      <c r="H36" s="139"/>
      <c r="I36" s="139"/>
      <c r="J36" s="139"/>
      <c r="K36" s="139"/>
      <c r="L36" s="139"/>
      <c r="M36" s="123"/>
      <c r="N36" s="134"/>
      <c r="O36" s="305" t="e">
        <f>SUM(N37:N37)</f>
        <v>#REF!</v>
      </c>
      <c r="P36" s="16"/>
      <c r="Q36" s="173"/>
      <c r="R36" s="14"/>
      <c r="S36" s="15"/>
      <c r="T36" s="173"/>
      <c r="U36" s="14"/>
      <c r="V36" s="15"/>
      <c r="W36" s="16"/>
    </row>
    <row r="37" spans="1:23" s="10" customFormat="1" ht="30" customHeight="1" x14ac:dyDescent="0.25">
      <c r="A37" s="286" t="s">
        <v>292</v>
      </c>
      <c r="B37" s="5" t="s">
        <v>20</v>
      </c>
      <c r="C37" s="26" t="s">
        <v>94</v>
      </c>
      <c r="D37" s="27">
        <v>1</v>
      </c>
      <c r="E37" s="9" t="s">
        <v>97</v>
      </c>
      <c r="F37" s="127" t="e">
        <f>#REF!</f>
        <v>#REF!</v>
      </c>
      <c r="G37" s="127" t="e">
        <f>D37*F37</f>
        <v>#REF!</v>
      </c>
      <c r="H37" s="127" t="e">
        <f>#REF!</f>
        <v>#REF!</v>
      </c>
      <c r="I37" s="127" t="e">
        <f>D37*H37</f>
        <v>#REF!</v>
      </c>
      <c r="J37" s="126" t="e">
        <f>F37+H37</f>
        <v>#REF!</v>
      </c>
      <c r="K37" s="126" t="e">
        <f>G37+I37</f>
        <v>#REF!</v>
      </c>
      <c r="L37" s="126" t="e">
        <f>M37*K37</f>
        <v>#REF!</v>
      </c>
      <c r="M37" s="37">
        <f>$M$12</f>
        <v>0.24873184530590131</v>
      </c>
      <c r="N37" s="156" t="e">
        <f>K37+L37</f>
        <v>#REF!</v>
      </c>
      <c r="O37" s="287"/>
      <c r="P37" s="16"/>
      <c r="Q37" s="173"/>
      <c r="R37" s="14"/>
      <c r="S37" s="15"/>
      <c r="T37" s="173"/>
      <c r="U37" s="14"/>
      <c r="V37" s="15"/>
      <c r="W37" s="16"/>
    </row>
    <row r="38" spans="1:23" s="10" customFormat="1" ht="20.100000000000001" customHeight="1" x14ac:dyDescent="0.2">
      <c r="A38" s="304"/>
      <c r="B38" s="55" t="s">
        <v>246</v>
      </c>
      <c r="C38" s="52" t="s">
        <v>270</v>
      </c>
      <c r="D38" s="246"/>
      <c r="E38" s="53"/>
      <c r="F38" s="139"/>
      <c r="G38" s="139"/>
      <c r="H38" s="139"/>
      <c r="I38" s="139"/>
      <c r="J38" s="139"/>
      <c r="K38" s="139"/>
      <c r="L38" s="139"/>
      <c r="M38" s="123"/>
      <c r="N38" s="134"/>
      <c r="O38" s="305" t="e">
        <f>SUM(N39:N39)</f>
        <v>#REF!</v>
      </c>
      <c r="P38" s="16"/>
      <c r="Q38" s="173"/>
      <c r="R38" s="14"/>
      <c r="S38" s="15"/>
      <c r="T38" s="173"/>
      <c r="U38" s="14"/>
      <c r="V38" s="15"/>
      <c r="W38" s="16"/>
    </row>
    <row r="39" spans="1:23" s="10" customFormat="1" ht="30" customHeight="1" x14ac:dyDescent="0.25">
      <c r="A39" s="286" t="s">
        <v>293</v>
      </c>
      <c r="B39" s="5" t="s">
        <v>20</v>
      </c>
      <c r="C39" s="26" t="s">
        <v>94</v>
      </c>
      <c r="D39" s="27">
        <v>1</v>
      </c>
      <c r="E39" s="9" t="s">
        <v>97</v>
      </c>
      <c r="F39" s="127" t="e">
        <f>#REF!</f>
        <v>#REF!</v>
      </c>
      <c r="G39" s="127" t="e">
        <f>D39*F39</f>
        <v>#REF!</v>
      </c>
      <c r="H39" s="127" t="e">
        <f>#REF!</f>
        <v>#REF!</v>
      </c>
      <c r="I39" s="127" t="e">
        <f>D39*H39</f>
        <v>#REF!</v>
      </c>
      <c r="J39" s="126" t="e">
        <f>F39+H39</f>
        <v>#REF!</v>
      </c>
      <c r="K39" s="126" t="e">
        <f>G39+I39</f>
        <v>#REF!</v>
      </c>
      <c r="L39" s="126" t="e">
        <f>M39*K39</f>
        <v>#REF!</v>
      </c>
      <c r="M39" s="37">
        <f>$M$12</f>
        <v>0.24873184530590131</v>
      </c>
      <c r="N39" s="156" t="e">
        <f>K39+L39</f>
        <v>#REF!</v>
      </c>
      <c r="O39" s="287"/>
      <c r="P39" s="16"/>
      <c r="Q39" s="173"/>
      <c r="R39" s="14"/>
      <c r="S39" s="15"/>
      <c r="T39" s="173"/>
      <c r="U39" s="14"/>
      <c r="V39" s="15"/>
      <c r="W39" s="16"/>
    </row>
    <row r="40" spans="1:23" s="10" customFormat="1" ht="20.100000000000001" customHeight="1" x14ac:dyDescent="0.2">
      <c r="A40" s="304"/>
      <c r="B40" s="55" t="s">
        <v>247</v>
      </c>
      <c r="C40" s="52" t="s">
        <v>271</v>
      </c>
      <c r="D40" s="246"/>
      <c r="E40" s="53"/>
      <c r="F40" s="139"/>
      <c r="G40" s="139"/>
      <c r="H40" s="139"/>
      <c r="I40" s="139"/>
      <c r="J40" s="139"/>
      <c r="K40" s="139"/>
      <c r="L40" s="139"/>
      <c r="M40" s="123"/>
      <c r="N40" s="134"/>
      <c r="O40" s="305" t="e">
        <f>SUM(N41:N41)</f>
        <v>#REF!</v>
      </c>
      <c r="P40" s="16"/>
      <c r="Q40" s="173"/>
      <c r="R40" s="14"/>
      <c r="S40" s="15"/>
      <c r="T40" s="173"/>
      <c r="U40" s="14"/>
      <c r="V40" s="15"/>
      <c r="W40" s="16"/>
    </row>
    <row r="41" spans="1:23" s="10" customFormat="1" ht="30" customHeight="1" x14ac:dyDescent="0.25">
      <c r="A41" s="286" t="s">
        <v>294</v>
      </c>
      <c r="B41" s="5" t="s">
        <v>20</v>
      </c>
      <c r="C41" s="26" t="s">
        <v>94</v>
      </c>
      <c r="D41" s="27">
        <v>1</v>
      </c>
      <c r="E41" s="9" t="s">
        <v>97</v>
      </c>
      <c r="F41" s="127" t="e">
        <f>#REF!</f>
        <v>#REF!</v>
      </c>
      <c r="G41" s="127" t="e">
        <f>D41*F41</f>
        <v>#REF!</v>
      </c>
      <c r="H41" s="127" t="e">
        <f>#REF!</f>
        <v>#REF!</v>
      </c>
      <c r="I41" s="127" t="e">
        <f>D41*H41</f>
        <v>#REF!</v>
      </c>
      <c r="J41" s="126" t="e">
        <f>F41+H41</f>
        <v>#REF!</v>
      </c>
      <c r="K41" s="126" t="e">
        <f>G41+I41</f>
        <v>#REF!</v>
      </c>
      <c r="L41" s="126" t="e">
        <f>M41*K41</f>
        <v>#REF!</v>
      </c>
      <c r="M41" s="37">
        <f>$M$12</f>
        <v>0.24873184530590131</v>
      </c>
      <c r="N41" s="156" t="e">
        <f>K41+L41</f>
        <v>#REF!</v>
      </c>
      <c r="O41" s="287"/>
      <c r="P41" s="16"/>
      <c r="Q41" s="173"/>
      <c r="R41" s="14"/>
      <c r="S41" s="15"/>
      <c r="T41" s="173"/>
      <c r="U41" s="14"/>
      <c r="V41" s="15"/>
      <c r="W41" s="16"/>
    </row>
    <row r="42" spans="1:23" s="10" customFormat="1" ht="20.100000000000001" customHeight="1" x14ac:dyDescent="0.2">
      <c r="A42" s="304"/>
      <c r="B42" s="55" t="s">
        <v>248</v>
      </c>
      <c r="C42" s="52" t="s">
        <v>272</v>
      </c>
      <c r="D42" s="246"/>
      <c r="E42" s="53"/>
      <c r="F42" s="139"/>
      <c r="G42" s="139"/>
      <c r="H42" s="139"/>
      <c r="I42" s="139"/>
      <c r="J42" s="139"/>
      <c r="K42" s="139"/>
      <c r="L42" s="139"/>
      <c r="M42" s="123"/>
      <c r="N42" s="134"/>
      <c r="O42" s="305" t="e">
        <f>SUM(N43:N43)</f>
        <v>#REF!</v>
      </c>
      <c r="P42" s="16"/>
      <c r="Q42" s="173"/>
      <c r="R42" s="14"/>
      <c r="S42" s="15"/>
      <c r="T42" s="173"/>
      <c r="U42" s="14"/>
      <c r="V42" s="15"/>
      <c r="W42" s="16"/>
    </row>
    <row r="43" spans="1:23" s="10" customFormat="1" ht="30" customHeight="1" x14ac:dyDescent="0.25">
      <c r="A43" s="286" t="s">
        <v>295</v>
      </c>
      <c r="B43" s="5" t="s">
        <v>20</v>
      </c>
      <c r="C43" s="26" t="s">
        <v>94</v>
      </c>
      <c r="D43" s="27">
        <v>1</v>
      </c>
      <c r="E43" s="9" t="s">
        <v>97</v>
      </c>
      <c r="F43" s="127" t="e">
        <f>#REF!</f>
        <v>#REF!</v>
      </c>
      <c r="G43" s="127" t="e">
        <f>D43*F43</f>
        <v>#REF!</v>
      </c>
      <c r="H43" s="127" t="e">
        <f>#REF!</f>
        <v>#REF!</v>
      </c>
      <c r="I43" s="127" t="e">
        <f>D43*H43</f>
        <v>#REF!</v>
      </c>
      <c r="J43" s="126" t="e">
        <f>F43+H43</f>
        <v>#REF!</v>
      </c>
      <c r="K43" s="126" t="e">
        <f>G43+I43</f>
        <v>#REF!</v>
      </c>
      <c r="L43" s="126" t="e">
        <f>M43*K43</f>
        <v>#REF!</v>
      </c>
      <c r="M43" s="37">
        <f>$M$12</f>
        <v>0.24873184530590131</v>
      </c>
      <c r="N43" s="156" t="e">
        <f>K43+L43</f>
        <v>#REF!</v>
      </c>
      <c r="O43" s="287"/>
      <c r="P43" s="16"/>
      <c r="Q43" s="173"/>
      <c r="R43" s="14"/>
      <c r="S43" s="15"/>
      <c r="T43" s="173"/>
      <c r="U43" s="14"/>
      <c r="V43" s="15"/>
      <c r="W43" s="16"/>
    </row>
    <row r="44" spans="1:23" s="10" customFormat="1" ht="20.100000000000001" customHeight="1" x14ac:dyDescent="0.2">
      <c r="A44" s="304"/>
      <c r="B44" s="55" t="s">
        <v>249</v>
      </c>
      <c r="C44" s="52" t="s">
        <v>273</v>
      </c>
      <c r="D44" s="246"/>
      <c r="E44" s="53"/>
      <c r="F44" s="139"/>
      <c r="G44" s="139"/>
      <c r="H44" s="139"/>
      <c r="I44" s="139"/>
      <c r="J44" s="139"/>
      <c r="K44" s="139"/>
      <c r="L44" s="139"/>
      <c r="M44" s="123"/>
      <c r="N44" s="134"/>
      <c r="O44" s="305" t="e">
        <f>SUM(N45:N45)</f>
        <v>#REF!</v>
      </c>
      <c r="P44" s="16"/>
      <c r="Q44" s="173"/>
      <c r="R44" s="14"/>
      <c r="S44" s="15"/>
      <c r="T44" s="173"/>
      <c r="U44" s="14"/>
      <c r="V44" s="15"/>
      <c r="W44" s="16"/>
    </row>
    <row r="45" spans="1:23" s="10" customFormat="1" ht="30" customHeight="1" x14ac:dyDescent="0.25">
      <c r="A45" s="286" t="s">
        <v>296</v>
      </c>
      <c r="B45" s="5" t="s">
        <v>20</v>
      </c>
      <c r="C45" s="26" t="s">
        <v>94</v>
      </c>
      <c r="D45" s="27">
        <v>1</v>
      </c>
      <c r="E45" s="9" t="s">
        <v>97</v>
      </c>
      <c r="F45" s="127" t="e">
        <f>#REF!</f>
        <v>#REF!</v>
      </c>
      <c r="G45" s="127" t="e">
        <f>D45*F45</f>
        <v>#REF!</v>
      </c>
      <c r="H45" s="127" t="e">
        <f>#REF!</f>
        <v>#REF!</v>
      </c>
      <c r="I45" s="127" t="e">
        <f>D45*H45</f>
        <v>#REF!</v>
      </c>
      <c r="J45" s="126" t="e">
        <f>F45+H45</f>
        <v>#REF!</v>
      </c>
      <c r="K45" s="126" t="e">
        <f>G45+I45</f>
        <v>#REF!</v>
      </c>
      <c r="L45" s="126" t="e">
        <f>M45*K45</f>
        <v>#REF!</v>
      </c>
      <c r="M45" s="37">
        <f>$M$12</f>
        <v>0.24873184530590131</v>
      </c>
      <c r="N45" s="156" t="e">
        <f>K45+L45</f>
        <v>#REF!</v>
      </c>
      <c r="O45" s="287"/>
      <c r="P45" s="16"/>
      <c r="Q45" s="173"/>
      <c r="R45" s="14"/>
      <c r="S45" s="15"/>
      <c r="T45" s="173"/>
      <c r="U45" s="14"/>
      <c r="V45" s="15"/>
      <c r="W45" s="16"/>
    </row>
    <row r="46" spans="1:23" s="10" customFormat="1" ht="20.100000000000001" customHeight="1" x14ac:dyDescent="0.2">
      <c r="A46" s="304"/>
      <c r="B46" s="55" t="s">
        <v>250</v>
      </c>
      <c r="C46" s="52" t="s">
        <v>274</v>
      </c>
      <c r="D46" s="246"/>
      <c r="E46" s="53"/>
      <c r="F46" s="139"/>
      <c r="G46" s="139"/>
      <c r="H46" s="139"/>
      <c r="I46" s="139"/>
      <c r="J46" s="139"/>
      <c r="K46" s="139"/>
      <c r="L46" s="139"/>
      <c r="M46" s="123"/>
      <c r="N46" s="134"/>
      <c r="O46" s="305" t="e">
        <f>SUM(N47:N47)</f>
        <v>#REF!</v>
      </c>
      <c r="P46" s="16"/>
      <c r="Q46" s="173"/>
      <c r="R46" s="14"/>
      <c r="S46" s="15"/>
      <c r="T46" s="173"/>
      <c r="U46" s="14"/>
      <c r="V46" s="15"/>
      <c r="W46" s="16"/>
    </row>
    <row r="47" spans="1:23" s="10" customFormat="1" ht="30" customHeight="1" x14ac:dyDescent="0.25">
      <c r="A47" s="286" t="s">
        <v>297</v>
      </c>
      <c r="B47" s="5" t="s">
        <v>20</v>
      </c>
      <c r="C47" s="26" t="s">
        <v>94</v>
      </c>
      <c r="D47" s="27">
        <v>1</v>
      </c>
      <c r="E47" s="9" t="s">
        <v>97</v>
      </c>
      <c r="F47" s="127" t="e">
        <f>#REF!</f>
        <v>#REF!</v>
      </c>
      <c r="G47" s="127" t="e">
        <f>D47*F47</f>
        <v>#REF!</v>
      </c>
      <c r="H47" s="127" t="e">
        <f>#REF!</f>
        <v>#REF!</v>
      </c>
      <c r="I47" s="127" t="e">
        <f>D47*H47</f>
        <v>#REF!</v>
      </c>
      <c r="J47" s="126" t="e">
        <f>F47+H47</f>
        <v>#REF!</v>
      </c>
      <c r="K47" s="126" t="e">
        <f>G47+I47</f>
        <v>#REF!</v>
      </c>
      <c r="L47" s="126" t="e">
        <f>M47*K47</f>
        <v>#REF!</v>
      </c>
      <c r="M47" s="37">
        <f>$M$12</f>
        <v>0.24873184530590131</v>
      </c>
      <c r="N47" s="156" t="e">
        <f>K47+L47</f>
        <v>#REF!</v>
      </c>
      <c r="O47" s="287"/>
      <c r="P47" s="16"/>
      <c r="Q47" s="173"/>
      <c r="R47" s="14"/>
      <c r="S47" s="15"/>
      <c r="T47" s="173"/>
      <c r="U47" s="14"/>
      <c r="V47" s="15"/>
      <c r="W47" s="16"/>
    </row>
    <row r="48" spans="1:23" s="10" customFormat="1" ht="20.100000000000001" customHeight="1" x14ac:dyDescent="0.2">
      <c r="A48" s="304"/>
      <c r="B48" s="55" t="s">
        <v>251</v>
      </c>
      <c r="C48" s="52" t="s">
        <v>275</v>
      </c>
      <c r="D48" s="246"/>
      <c r="E48" s="53"/>
      <c r="F48" s="139"/>
      <c r="G48" s="139"/>
      <c r="H48" s="139"/>
      <c r="I48" s="139"/>
      <c r="J48" s="139"/>
      <c r="K48" s="139"/>
      <c r="L48" s="139"/>
      <c r="M48" s="123"/>
      <c r="N48" s="134"/>
      <c r="O48" s="305" t="e">
        <f>SUM(N49:N49)</f>
        <v>#REF!</v>
      </c>
      <c r="P48" s="16"/>
      <c r="Q48" s="173"/>
      <c r="R48" s="14"/>
      <c r="S48" s="15"/>
      <c r="T48" s="173"/>
      <c r="U48" s="14"/>
      <c r="V48" s="15"/>
      <c r="W48" s="16"/>
    </row>
    <row r="49" spans="1:23" s="10" customFormat="1" ht="30" customHeight="1" x14ac:dyDescent="0.25">
      <c r="A49" s="286" t="s">
        <v>298</v>
      </c>
      <c r="B49" s="5" t="s">
        <v>20</v>
      </c>
      <c r="C49" s="26" t="s">
        <v>94</v>
      </c>
      <c r="D49" s="27">
        <v>1</v>
      </c>
      <c r="E49" s="9" t="s">
        <v>97</v>
      </c>
      <c r="F49" s="127" t="e">
        <f>#REF!</f>
        <v>#REF!</v>
      </c>
      <c r="G49" s="127" t="e">
        <f>D49*F49</f>
        <v>#REF!</v>
      </c>
      <c r="H49" s="127" t="e">
        <f>#REF!</f>
        <v>#REF!</v>
      </c>
      <c r="I49" s="127" t="e">
        <f>D49*H49</f>
        <v>#REF!</v>
      </c>
      <c r="J49" s="126" t="e">
        <f>F49+H49</f>
        <v>#REF!</v>
      </c>
      <c r="K49" s="126" t="e">
        <f>G49+I49</f>
        <v>#REF!</v>
      </c>
      <c r="L49" s="126" t="e">
        <f>M49*K49</f>
        <v>#REF!</v>
      </c>
      <c r="M49" s="37">
        <f>$M$12</f>
        <v>0.24873184530590131</v>
      </c>
      <c r="N49" s="156" t="e">
        <f>K49+L49</f>
        <v>#REF!</v>
      </c>
      <c r="O49" s="287"/>
      <c r="P49" s="16"/>
      <c r="Q49" s="173"/>
      <c r="R49" s="14"/>
      <c r="S49" s="15"/>
      <c r="T49" s="173"/>
      <c r="U49" s="14"/>
      <c r="V49" s="15"/>
      <c r="W49" s="16"/>
    </row>
    <row r="50" spans="1:23" s="10" customFormat="1" ht="20.100000000000001" customHeight="1" x14ac:dyDescent="0.2">
      <c r="A50" s="304"/>
      <c r="B50" s="55" t="s">
        <v>252</v>
      </c>
      <c r="C50" s="52" t="s">
        <v>276</v>
      </c>
      <c r="D50" s="246"/>
      <c r="E50" s="53"/>
      <c r="F50" s="139"/>
      <c r="G50" s="139"/>
      <c r="H50" s="139"/>
      <c r="I50" s="139"/>
      <c r="J50" s="139"/>
      <c r="K50" s="139"/>
      <c r="L50" s="139"/>
      <c r="M50" s="123"/>
      <c r="N50" s="134"/>
      <c r="O50" s="305" t="e">
        <f>SUM(N51:N51)</f>
        <v>#REF!</v>
      </c>
      <c r="P50" s="16"/>
      <c r="Q50" s="173"/>
      <c r="R50" s="14"/>
      <c r="S50" s="15"/>
      <c r="T50" s="173"/>
      <c r="U50" s="14"/>
      <c r="V50" s="15"/>
      <c r="W50" s="16"/>
    </row>
    <row r="51" spans="1:23" s="10" customFormat="1" ht="30" customHeight="1" x14ac:dyDescent="0.25">
      <c r="A51" s="286" t="s">
        <v>299</v>
      </c>
      <c r="B51" s="5" t="s">
        <v>20</v>
      </c>
      <c r="C51" s="26" t="s">
        <v>94</v>
      </c>
      <c r="D51" s="27">
        <v>1</v>
      </c>
      <c r="E51" s="9" t="s">
        <v>97</v>
      </c>
      <c r="F51" s="127" t="e">
        <f>#REF!</f>
        <v>#REF!</v>
      </c>
      <c r="G51" s="127" t="e">
        <f>D51*F51</f>
        <v>#REF!</v>
      </c>
      <c r="H51" s="127" t="e">
        <f>#REF!</f>
        <v>#REF!</v>
      </c>
      <c r="I51" s="127" t="e">
        <f>D51*H51</f>
        <v>#REF!</v>
      </c>
      <c r="J51" s="126" t="e">
        <f>F51+H51</f>
        <v>#REF!</v>
      </c>
      <c r="K51" s="126" t="e">
        <f>G51+I51</f>
        <v>#REF!</v>
      </c>
      <c r="L51" s="126" t="e">
        <f>M51*K51</f>
        <v>#REF!</v>
      </c>
      <c r="M51" s="37">
        <f>$M$12</f>
        <v>0.24873184530590131</v>
      </c>
      <c r="N51" s="156" t="e">
        <f>K51+L51</f>
        <v>#REF!</v>
      </c>
      <c r="O51" s="287"/>
      <c r="P51" s="16"/>
      <c r="Q51" s="173"/>
      <c r="R51" s="14"/>
      <c r="S51" s="15"/>
      <c r="T51" s="173"/>
      <c r="U51" s="14"/>
      <c r="V51" s="15"/>
      <c r="W51" s="16"/>
    </row>
    <row r="52" spans="1:23" s="10" customFormat="1" ht="20.100000000000001" customHeight="1" x14ac:dyDescent="0.2">
      <c r="A52" s="304"/>
      <c r="B52" s="55" t="s">
        <v>253</v>
      </c>
      <c r="C52" s="52" t="s">
        <v>277</v>
      </c>
      <c r="D52" s="246"/>
      <c r="E52" s="53"/>
      <c r="F52" s="139"/>
      <c r="G52" s="139"/>
      <c r="H52" s="139"/>
      <c r="I52" s="139"/>
      <c r="J52" s="139"/>
      <c r="K52" s="139"/>
      <c r="L52" s="139"/>
      <c r="M52" s="123"/>
      <c r="N52" s="134"/>
      <c r="O52" s="305" t="e">
        <f>SUM(N53:N53)</f>
        <v>#REF!</v>
      </c>
      <c r="P52" s="16"/>
      <c r="Q52" s="173"/>
      <c r="R52" s="14"/>
      <c r="S52" s="15"/>
      <c r="T52" s="173"/>
      <c r="U52" s="14"/>
      <c r="V52" s="15"/>
      <c r="W52" s="16"/>
    </row>
    <row r="53" spans="1:23" s="10" customFormat="1" ht="30" customHeight="1" x14ac:dyDescent="0.25">
      <c r="A53" s="286" t="s">
        <v>300</v>
      </c>
      <c r="B53" s="5" t="s">
        <v>20</v>
      </c>
      <c r="C53" s="26" t="s">
        <v>94</v>
      </c>
      <c r="D53" s="27">
        <v>1</v>
      </c>
      <c r="E53" s="9" t="s">
        <v>97</v>
      </c>
      <c r="F53" s="127" t="e">
        <f>#REF!</f>
        <v>#REF!</v>
      </c>
      <c r="G53" s="127" t="e">
        <f>D53*F53</f>
        <v>#REF!</v>
      </c>
      <c r="H53" s="127" t="e">
        <f>#REF!</f>
        <v>#REF!</v>
      </c>
      <c r="I53" s="127" t="e">
        <f>D53*H53</f>
        <v>#REF!</v>
      </c>
      <c r="J53" s="126" t="e">
        <f>F53+H53</f>
        <v>#REF!</v>
      </c>
      <c r="K53" s="126" t="e">
        <f>G53+I53</f>
        <v>#REF!</v>
      </c>
      <c r="L53" s="126" t="e">
        <f>M53*K53</f>
        <v>#REF!</v>
      </c>
      <c r="M53" s="37">
        <f>$M$12</f>
        <v>0.24873184530590131</v>
      </c>
      <c r="N53" s="156" t="e">
        <f>K53+L53</f>
        <v>#REF!</v>
      </c>
      <c r="O53" s="287"/>
      <c r="P53" s="16"/>
      <c r="Q53" s="173"/>
      <c r="R53" s="14"/>
      <c r="S53" s="15"/>
      <c r="T53" s="173"/>
      <c r="U53" s="14"/>
      <c r="V53" s="15"/>
      <c r="W53" s="16"/>
    </row>
    <row r="54" spans="1:23" s="10" customFormat="1" ht="20.100000000000001" customHeight="1" x14ac:dyDescent="0.2">
      <c r="A54" s="304"/>
      <c r="B54" s="55" t="s">
        <v>255</v>
      </c>
      <c r="C54" s="52" t="s">
        <v>278</v>
      </c>
      <c r="D54" s="246"/>
      <c r="E54" s="53"/>
      <c r="F54" s="139"/>
      <c r="G54" s="139"/>
      <c r="H54" s="139"/>
      <c r="I54" s="139"/>
      <c r="J54" s="139"/>
      <c r="K54" s="139"/>
      <c r="L54" s="139"/>
      <c r="M54" s="123"/>
      <c r="N54" s="134"/>
      <c r="O54" s="305" t="e">
        <f>SUM(N55:N55)</f>
        <v>#REF!</v>
      </c>
      <c r="P54" s="16"/>
      <c r="Q54" s="173"/>
      <c r="R54" s="14"/>
      <c r="S54" s="15"/>
      <c r="T54" s="173"/>
      <c r="U54" s="14"/>
      <c r="V54" s="15"/>
      <c r="W54" s="16"/>
    </row>
    <row r="55" spans="1:23" s="10" customFormat="1" ht="30" customHeight="1" x14ac:dyDescent="0.25">
      <c r="A55" s="286" t="s">
        <v>301</v>
      </c>
      <c r="B55" s="5" t="s">
        <v>20</v>
      </c>
      <c r="C55" s="26" t="s">
        <v>94</v>
      </c>
      <c r="D55" s="27">
        <v>1</v>
      </c>
      <c r="E55" s="9" t="s">
        <v>97</v>
      </c>
      <c r="F55" s="127" t="e">
        <f>#REF!</f>
        <v>#REF!</v>
      </c>
      <c r="G55" s="127" t="e">
        <f>D55*F55</f>
        <v>#REF!</v>
      </c>
      <c r="H55" s="127" t="e">
        <f>#REF!</f>
        <v>#REF!</v>
      </c>
      <c r="I55" s="127" t="e">
        <f>D55*H55</f>
        <v>#REF!</v>
      </c>
      <c r="J55" s="126" t="e">
        <f>F55+H55</f>
        <v>#REF!</v>
      </c>
      <c r="K55" s="126" t="e">
        <f>G55+I55</f>
        <v>#REF!</v>
      </c>
      <c r="L55" s="126" t="e">
        <f>M55*K55</f>
        <v>#REF!</v>
      </c>
      <c r="M55" s="37">
        <f>$M$12</f>
        <v>0.24873184530590131</v>
      </c>
      <c r="N55" s="156" t="e">
        <f>K55+L55</f>
        <v>#REF!</v>
      </c>
      <c r="O55" s="287"/>
      <c r="P55" s="16"/>
      <c r="Q55" s="173"/>
      <c r="R55" s="14"/>
      <c r="S55" s="15"/>
      <c r="T55" s="173"/>
      <c r="U55" s="14"/>
      <c r="V55" s="15"/>
      <c r="W55" s="16"/>
    </row>
    <row r="56" spans="1:23" s="10" customFormat="1" ht="20.100000000000001" customHeight="1" x14ac:dyDescent="0.2">
      <c r="A56" s="304"/>
      <c r="B56" s="55" t="s">
        <v>256</v>
      </c>
      <c r="C56" s="52" t="s">
        <v>279</v>
      </c>
      <c r="D56" s="246"/>
      <c r="E56" s="53"/>
      <c r="F56" s="139"/>
      <c r="G56" s="139"/>
      <c r="H56" s="139"/>
      <c r="I56" s="139"/>
      <c r="J56" s="139"/>
      <c r="K56" s="139"/>
      <c r="L56" s="139"/>
      <c r="M56" s="123"/>
      <c r="N56" s="134"/>
      <c r="O56" s="305" t="e">
        <f>SUM(N57:N57)</f>
        <v>#REF!</v>
      </c>
      <c r="P56" s="16"/>
      <c r="Q56" s="173"/>
      <c r="R56" s="14"/>
      <c r="S56" s="15"/>
      <c r="T56" s="173"/>
      <c r="U56" s="14"/>
      <c r="V56" s="15"/>
      <c r="W56" s="16"/>
    </row>
    <row r="57" spans="1:23" s="10" customFormat="1" ht="30" customHeight="1" x14ac:dyDescent="0.25">
      <c r="A57" s="286" t="s">
        <v>302</v>
      </c>
      <c r="B57" s="5" t="s">
        <v>20</v>
      </c>
      <c r="C57" s="26" t="s">
        <v>94</v>
      </c>
      <c r="D57" s="27">
        <v>1</v>
      </c>
      <c r="E57" s="9" t="s">
        <v>97</v>
      </c>
      <c r="F57" s="127" t="e">
        <f>#REF!</f>
        <v>#REF!</v>
      </c>
      <c r="G57" s="127" t="e">
        <f>D57*F57</f>
        <v>#REF!</v>
      </c>
      <c r="H57" s="127" t="e">
        <f>#REF!</f>
        <v>#REF!</v>
      </c>
      <c r="I57" s="127" t="e">
        <f>D57*H57</f>
        <v>#REF!</v>
      </c>
      <c r="J57" s="126" t="e">
        <f>F57+H57</f>
        <v>#REF!</v>
      </c>
      <c r="K57" s="126" t="e">
        <f>G57+I57</f>
        <v>#REF!</v>
      </c>
      <c r="L57" s="126" t="e">
        <f>M57*K57</f>
        <v>#REF!</v>
      </c>
      <c r="M57" s="37">
        <f>$M$12</f>
        <v>0.24873184530590131</v>
      </c>
      <c r="N57" s="156" t="e">
        <f>K57+L57</f>
        <v>#REF!</v>
      </c>
      <c r="O57" s="287"/>
      <c r="P57" s="16"/>
      <c r="Q57" s="173"/>
      <c r="R57" s="14"/>
      <c r="S57" s="15"/>
      <c r="T57" s="173"/>
      <c r="U57" s="14"/>
      <c r="V57" s="15"/>
      <c r="W57" s="16"/>
    </row>
    <row r="58" spans="1:23" s="10" customFormat="1" ht="20.100000000000001" customHeight="1" x14ac:dyDescent="0.2">
      <c r="A58" s="304"/>
      <c r="B58" s="55" t="s">
        <v>257</v>
      </c>
      <c r="C58" s="52" t="s">
        <v>280</v>
      </c>
      <c r="D58" s="246"/>
      <c r="E58" s="53"/>
      <c r="F58" s="139"/>
      <c r="G58" s="139"/>
      <c r="H58" s="139"/>
      <c r="I58" s="139"/>
      <c r="J58" s="139"/>
      <c r="K58" s="139"/>
      <c r="L58" s="139"/>
      <c r="M58" s="123"/>
      <c r="N58" s="134"/>
      <c r="O58" s="305" t="e">
        <f>SUM(N59:N59)</f>
        <v>#REF!</v>
      </c>
      <c r="P58" s="16"/>
      <c r="Q58" s="173"/>
      <c r="R58" s="14"/>
      <c r="S58" s="15"/>
      <c r="T58" s="173"/>
      <c r="U58" s="14"/>
      <c r="V58" s="15"/>
      <c r="W58" s="16"/>
    </row>
    <row r="59" spans="1:23" s="10" customFormat="1" ht="30" customHeight="1" x14ac:dyDescent="0.25">
      <c r="A59" s="286" t="s">
        <v>303</v>
      </c>
      <c r="B59" s="5" t="s">
        <v>20</v>
      </c>
      <c r="C59" s="26" t="s">
        <v>94</v>
      </c>
      <c r="D59" s="27">
        <v>1</v>
      </c>
      <c r="E59" s="9" t="s">
        <v>97</v>
      </c>
      <c r="F59" s="127" t="e">
        <f>#REF!</f>
        <v>#REF!</v>
      </c>
      <c r="G59" s="127" t="e">
        <f>D59*F59</f>
        <v>#REF!</v>
      </c>
      <c r="H59" s="127" t="e">
        <f>#REF!</f>
        <v>#REF!</v>
      </c>
      <c r="I59" s="127" t="e">
        <f>D59*H59</f>
        <v>#REF!</v>
      </c>
      <c r="J59" s="126" t="e">
        <f>F59+H59</f>
        <v>#REF!</v>
      </c>
      <c r="K59" s="126" t="e">
        <f>G59+I59</f>
        <v>#REF!</v>
      </c>
      <c r="L59" s="126" t="e">
        <f>M59*K59</f>
        <v>#REF!</v>
      </c>
      <c r="M59" s="37">
        <f>$M$12</f>
        <v>0.24873184530590131</v>
      </c>
      <c r="N59" s="156" t="e">
        <f>K59+L59</f>
        <v>#REF!</v>
      </c>
      <c r="O59" s="287"/>
      <c r="P59" s="16"/>
      <c r="Q59" s="173"/>
      <c r="R59" s="14"/>
      <c r="S59" s="15"/>
      <c r="T59" s="173"/>
      <c r="U59" s="14"/>
      <c r="V59" s="15"/>
      <c r="W59" s="16"/>
    </row>
    <row r="60" spans="1:23" s="10" customFormat="1" ht="20.100000000000001" customHeight="1" x14ac:dyDescent="0.2">
      <c r="A60" s="304"/>
      <c r="B60" s="55" t="s">
        <v>258</v>
      </c>
      <c r="C60" s="52" t="s">
        <v>281</v>
      </c>
      <c r="D60" s="246"/>
      <c r="E60" s="53"/>
      <c r="F60" s="139"/>
      <c r="G60" s="139"/>
      <c r="H60" s="139"/>
      <c r="I60" s="139"/>
      <c r="J60" s="139"/>
      <c r="K60" s="139"/>
      <c r="L60" s="139"/>
      <c r="M60" s="123"/>
      <c r="N60" s="134"/>
      <c r="O60" s="305" t="e">
        <f>SUM(N61:N61)</f>
        <v>#REF!</v>
      </c>
      <c r="P60" s="16"/>
      <c r="Q60" s="173"/>
      <c r="R60" s="14"/>
      <c r="S60" s="15"/>
      <c r="T60" s="173"/>
      <c r="U60" s="14"/>
      <c r="V60" s="15"/>
      <c r="W60" s="16"/>
    </row>
    <row r="61" spans="1:23" s="10" customFormat="1" ht="30" customHeight="1" x14ac:dyDescent="0.25">
      <c r="A61" s="286" t="s">
        <v>304</v>
      </c>
      <c r="B61" s="5" t="s">
        <v>20</v>
      </c>
      <c r="C61" s="26" t="s">
        <v>94</v>
      </c>
      <c r="D61" s="27">
        <v>1</v>
      </c>
      <c r="E61" s="9" t="s">
        <v>97</v>
      </c>
      <c r="F61" s="127" t="e">
        <f>#REF!</f>
        <v>#REF!</v>
      </c>
      <c r="G61" s="127" t="e">
        <f>D61*F61</f>
        <v>#REF!</v>
      </c>
      <c r="H61" s="127" t="e">
        <f>#REF!</f>
        <v>#REF!</v>
      </c>
      <c r="I61" s="127" t="e">
        <f>D61*H61</f>
        <v>#REF!</v>
      </c>
      <c r="J61" s="126" t="e">
        <f>F61+H61</f>
        <v>#REF!</v>
      </c>
      <c r="K61" s="126" t="e">
        <f>G61+I61</f>
        <v>#REF!</v>
      </c>
      <c r="L61" s="126" t="e">
        <f>M61*K61</f>
        <v>#REF!</v>
      </c>
      <c r="M61" s="37">
        <f>$M$12</f>
        <v>0.24873184530590131</v>
      </c>
      <c r="N61" s="156" t="e">
        <f>K61+L61</f>
        <v>#REF!</v>
      </c>
      <c r="O61" s="287"/>
      <c r="P61" s="16"/>
      <c r="Q61" s="173"/>
      <c r="R61" s="14"/>
      <c r="S61" s="15"/>
      <c r="T61" s="173"/>
      <c r="U61" s="14"/>
      <c r="V61" s="15"/>
      <c r="W61" s="16"/>
    </row>
    <row r="62" spans="1:23" s="10" customFormat="1" ht="20.100000000000001" customHeight="1" x14ac:dyDescent="0.2">
      <c r="A62" s="304"/>
      <c r="B62" s="55" t="s">
        <v>259</v>
      </c>
      <c r="C62" s="52" t="s">
        <v>282</v>
      </c>
      <c r="D62" s="246"/>
      <c r="E62" s="53"/>
      <c r="F62" s="139"/>
      <c r="G62" s="139"/>
      <c r="H62" s="139"/>
      <c r="I62" s="139"/>
      <c r="J62" s="139"/>
      <c r="K62" s="139"/>
      <c r="L62" s="139"/>
      <c r="M62" s="123"/>
      <c r="N62" s="134"/>
      <c r="O62" s="305" t="e">
        <f>SUM(N63:N63)</f>
        <v>#REF!</v>
      </c>
      <c r="P62" s="16"/>
      <c r="Q62" s="173"/>
      <c r="R62" s="14"/>
      <c r="S62" s="15"/>
      <c r="T62" s="173"/>
      <c r="U62" s="14"/>
      <c r="V62" s="15"/>
      <c r="W62" s="16"/>
    </row>
    <row r="63" spans="1:23" s="10" customFormat="1" ht="30" customHeight="1" x14ac:dyDescent="0.25">
      <c r="A63" s="286" t="s">
        <v>305</v>
      </c>
      <c r="B63" s="5" t="s">
        <v>20</v>
      </c>
      <c r="C63" s="26" t="s">
        <v>94</v>
      </c>
      <c r="D63" s="27">
        <v>1</v>
      </c>
      <c r="E63" s="9" t="s">
        <v>97</v>
      </c>
      <c r="F63" s="127" t="e">
        <f>#REF!</f>
        <v>#REF!</v>
      </c>
      <c r="G63" s="127" t="e">
        <f>D63*F63</f>
        <v>#REF!</v>
      </c>
      <c r="H63" s="127" t="e">
        <f>#REF!</f>
        <v>#REF!</v>
      </c>
      <c r="I63" s="127" t="e">
        <f>D63*H63</f>
        <v>#REF!</v>
      </c>
      <c r="J63" s="126" t="e">
        <f>F63+H63</f>
        <v>#REF!</v>
      </c>
      <c r="K63" s="126" t="e">
        <f>G63+I63</f>
        <v>#REF!</v>
      </c>
      <c r="L63" s="126" t="e">
        <f>M63*K63</f>
        <v>#REF!</v>
      </c>
      <c r="M63" s="37">
        <f>$M$12</f>
        <v>0.24873184530590131</v>
      </c>
      <c r="N63" s="156" t="e">
        <f>K63+L63</f>
        <v>#REF!</v>
      </c>
      <c r="O63" s="287"/>
      <c r="P63" s="16"/>
      <c r="Q63" s="173"/>
      <c r="R63" s="14"/>
      <c r="S63" s="15"/>
      <c r="T63" s="173"/>
      <c r="U63" s="14"/>
      <c r="V63" s="15"/>
      <c r="W63" s="16"/>
    </row>
    <row r="64" spans="1:23" s="10" customFormat="1" ht="20.100000000000001" customHeight="1" x14ac:dyDescent="0.2">
      <c r="A64" s="304"/>
      <c r="B64" s="55" t="s">
        <v>260</v>
      </c>
      <c r="C64" s="52" t="s">
        <v>283</v>
      </c>
      <c r="D64" s="246"/>
      <c r="E64" s="53"/>
      <c r="F64" s="139"/>
      <c r="G64" s="139"/>
      <c r="H64" s="139"/>
      <c r="I64" s="139"/>
      <c r="J64" s="139"/>
      <c r="K64" s="139"/>
      <c r="L64" s="139"/>
      <c r="M64" s="123"/>
      <c r="N64" s="134"/>
      <c r="O64" s="305" t="e">
        <f>SUM(N65:N65)</f>
        <v>#REF!</v>
      </c>
      <c r="P64" s="16"/>
      <c r="Q64" s="173"/>
      <c r="R64" s="14"/>
      <c r="S64" s="15"/>
      <c r="T64" s="173"/>
      <c r="U64" s="14"/>
      <c r="V64" s="15"/>
      <c r="W64" s="16"/>
    </row>
    <row r="65" spans="1:23" s="10" customFormat="1" ht="30" customHeight="1" x14ac:dyDescent="0.25">
      <c r="A65" s="286" t="s">
        <v>306</v>
      </c>
      <c r="B65" s="5" t="s">
        <v>20</v>
      </c>
      <c r="C65" s="26" t="s">
        <v>94</v>
      </c>
      <c r="D65" s="27">
        <v>1</v>
      </c>
      <c r="E65" s="9" t="s">
        <v>97</v>
      </c>
      <c r="F65" s="127" t="e">
        <f>#REF!</f>
        <v>#REF!</v>
      </c>
      <c r="G65" s="127" t="e">
        <f>D65*F65</f>
        <v>#REF!</v>
      </c>
      <c r="H65" s="127" t="e">
        <f>#REF!</f>
        <v>#REF!</v>
      </c>
      <c r="I65" s="127" t="e">
        <f>D65*H65</f>
        <v>#REF!</v>
      </c>
      <c r="J65" s="126" t="e">
        <f>F65+H65</f>
        <v>#REF!</v>
      </c>
      <c r="K65" s="126" t="e">
        <f>G65+I65</f>
        <v>#REF!</v>
      </c>
      <c r="L65" s="126" t="e">
        <f>M65*K65</f>
        <v>#REF!</v>
      </c>
      <c r="M65" s="37">
        <f>$M$12</f>
        <v>0.24873184530590131</v>
      </c>
      <c r="N65" s="156" t="e">
        <f>K65+L65</f>
        <v>#REF!</v>
      </c>
      <c r="O65" s="287"/>
      <c r="P65" s="16"/>
      <c r="Q65" s="173"/>
      <c r="R65" s="14"/>
      <c r="S65" s="15"/>
      <c r="T65" s="173"/>
      <c r="U65" s="14"/>
      <c r="V65" s="15"/>
      <c r="W65" s="16"/>
    </row>
    <row r="66" spans="1:23" s="10" customFormat="1" ht="20.100000000000001" customHeight="1" x14ac:dyDescent="0.2">
      <c r="A66" s="304"/>
      <c r="B66" s="55" t="s">
        <v>261</v>
      </c>
      <c r="C66" s="52" t="s">
        <v>284</v>
      </c>
      <c r="D66" s="246"/>
      <c r="E66" s="53"/>
      <c r="F66" s="139"/>
      <c r="G66" s="139"/>
      <c r="H66" s="139"/>
      <c r="I66" s="139"/>
      <c r="J66" s="139"/>
      <c r="K66" s="139"/>
      <c r="L66" s="139"/>
      <c r="M66" s="123"/>
      <c r="N66" s="134"/>
      <c r="O66" s="305" t="e">
        <f>SUM(N67:N67)</f>
        <v>#REF!</v>
      </c>
      <c r="P66" s="16"/>
      <c r="Q66" s="173"/>
      <c r="R66" s="14"/>
      <c r="S66" s="15"/>
      <c r="T66" s="173"/>
      <c r="U66" s="14"/>
      <c r="V66" s="15"/>
      <c r="W66" s="16"/>
    </row>
    <row r="67" spans="1:23" s="10" customFormat="1" ht="30" customHeight="1" x14ac:dyDescent="0.25">
      <c r="A67" s="286" t="s">
        <v>307</v>
      </c>
      <c r="B67" s="5" t="s">
        <v>20</v>
      </c>
      <c r="C67" s="26" t="s">
        <v>94</v>
      </c>
      <c r="D67" s="27">
        <v>1</v>
      </c>
      <c r="E67" s="9" t="s">
        <v>97</v>
      </c>
      <c r="F67" s="127" t="e">
        <f>#REF!</f>
        <v>#REF!</v>
      </c>
      <c r="G67" s="127" t="e">
        <f>D67*F67</f>
        <v>#REF!</v>
      </c>
      <c r="H67" s="127" t="e">
        <f>#REF!</f>
        <v>#REF!</v>
      </c>
      <c r="I67" s="127" t="e">
        <f>D67*H67</f>
        <v>#REF!</v>
      </c>
      <c r="J67" s="126" t="e">
        <f>F67+H67</f>
        <v>#REF!</v>
      </c>
      <c r="K67" s="126" t="e">
        <f>G67+I67</f>
        <v>#REF!</v>
      </c>
      <c r="L67" s="126" t="e">
        <f>M67*K67</f>
        <v>#REF!</v>
      </c>
      <c r="M67" s="37">
        <f>$M$12</f>
        <v>0.24873184530590131</v>
      </c>
      <c r="N67" s="156" t="e">
        <f>K67+L67</f>
        <v>#REF!</v>
      </c>
      <c r="O67" s="287"/>
      <c r="P67" s="16"/>
      <c r="Q67" s="173"/>
      <c r="R67" s="14"/>
      <c r="S67" s="15"/>
      <c r="T67" s="173"/>
      <c r="U67" s="14"/>
      <c r="V67" s="15"/>
      <c r="W67" s="16"/>
    </row>
    <row r="68" spans="1:23" s="10" customFormat="1" ht="20.100000000000001" customHeight="1" x14ac:dyDescent="0.2">
      <c r="A68" s="304"/>
      <c r="B68" s="55" t="s">
        <v>262</v>
      </c>
      <c r="C68" s="52" t="s">
        <v>285</v>
      </c>
      <c r="D68" s="246"/>
      <c r="E68" s="53"/>
      <c r="F68" s="139"/>
      <c r="G68" s="139"/>
      <c r="H68" s="139"/>
      <c r="I68" s="139"/>
      <c r="J68" s="139"/>
      <c r="K68" s="139"/>
      <c r="L68" s="139"/>
      <c r="M68" s="123"/>
      <c r="N68" s="134"/>
      <c r="O68" s="305" t="e">
        <f>SUM(N69:N69)</f>
        <v>#REF!</v>
      </c>
      <c r="P68" s="16"/>
      <c r="Q68" s="173"/>
      <c r="R68" s="14"/>
      <c r="S68" s="15"/>
      <c r="T68" s="173"/>
      <c r="U68" s="14"/>
      <c r="V68" s="15"/>
      <c r="W68" s="16"/>
    </row>
    <row r="69" spans="1:23" s="10" customFormat="1" ht="30" customHeight="1" x14ac:dyDescent="0.25">
      <c r="A69" s="286" t="s">
        <v>308</v>
      </c>
      <c r="B69" s="5" t="s">
        <v>20</v>
      </c>
      <c r="C69" s="26" t="s">
        <v>94</v>
      </c>
      <c r="D69" s="27">
        <v>1</v>
      </c>
      <c r="E69" s="9" t="s">
        <v>97</v>
      </c>
      <c r="F69" s="127" t="e">
        <f>#REF!</f>
        <v>#REF!</v>
      </c>
      <c r="G69" s="127" t="e">
        <f>D69*F69</f>
        <v>#REF!</v>
      </c>
      <c r="H69" s="127" t="e">
        <f>#REF!</f>
        <v>#REF!</v>
      </c>
      <c r="I69" s="127" t="e">
        <f>D69*H69</f>
        <v>#REF!</v>
      </c>
      <c r="J69" s="126" t="e">
        <f>F69+H69</f>
        <v>#REF!</v>
      </c>
      <c r="K69" s="126" t="e">
        <f>G69+I69</f>
        <v>#REF!</v>
      </c>
      <c r="L69" s="126" t="e">
        <f>M69*K69</f>
        <v>#REF!</v>
      </c>
      <c r="M69" s="37">
        <f>$M$12</f>
        <v>0.24873184530590131</v>
      </c>
      <c r="N69" s="156" t="e">
        <f>K69+L69</f>
        <v>#REF!</v>
      </c>
      <c r="O69" s="287"/>
      <c r="P69" s="16"/>
      <c r="Q69" s="173"/>
      <c r="R69" s="14"/>
      <c r="S69" s="15"/>
      <c r="T69" s="173"/>
      <c r="U69" s="14"/>
      <c r="V69" s="15"/>
      <c r="W69" s="16"/>
    </row>
    <row r="70" spans="1:23" s="10" customFormat="1" ht="20.100000000000001" customHeight="1" x14ac:dyDescent="0.2">
      <c r="A70" s="304"/>
      <c r="B70" s="55" t="s">
        <v>263</v>
      </c>
      <c r="C70" s="52" t="s">
        <v>286</v>
      </c>
      <c r="D70" s="246"/>
      <c r="E70" s="53"/>
      <c r="F70" s="139"/>
      <c r="G70" s="139"/>
      <c r="H70" s="139"/>
      <c r="I70" s="139"/>
      <c r="J70" s="139"/>
      <c r="K70" s="139"/>
      <c r="L70" s="139"/>
      <c r="M70" s="123"/>
      <c r="N70" s="134"/>
      <c r="O70" s="305" t="e">
        <f>SUM(N71:N71)</f>
        <v>#REF!</v>
      </c>
      <c r="P70" s="16"/>
      <c r="Q70" s="173"/>
      <c r="R70" s="14"/>
      <c r="S70" s="15"/>
      <c r="T70" s="173"/>
      <c r="U70" s="14"/>
      <c r="V70" s="15"/>
      <c r="W70" s="16"/>
    </row>
    <row r="71" spans="1:23" s="10" customFormat="1" ht="30" customHeight="1" x14ac:dyDescent="0.25">
      <c r="A71" s="286" t="s">
        <v>309</v>
      </c>
      <c r="B71" s="5" t="s">
        <v>20</v>
      </c>
      <c r="C71" s="26" t="s">
        <v>94</v>
      </c>
      <c r="D71" s="27">
        <v>1</v>
      </c>
      <c r="E71" s="9" t="s">
        <v>97</v>
      </c>
      <c r="F71" s="127" t="e">
        <f>#REF!</f>
        <v>#REF!</v>
      </c>
      <c r="G71" s="127" t="e">
        <f>D71*F71</f>
        <v>#REF!</v>
      </c>
      <c r="H71" s="127" t="e">
        <f>#REF!</f>
        <v>#REF!</v>
      </c>
      <c r="I71" s="127" t="e">
        <f>D71*H71</f>
        <v>#REF!</v>
      </c>
      <c r="J71" s="126" t="e">
        <f>F71+H71</f>
        <v>#REF!</v>
      </c>
      <c r="K71" s="126" t="e">
        <f>G71+I71</f>
        <v>#REF!</v>
      </c>
      <c r="L71" s="126" t="e">
        <f>M71*K71</f>
        <v>#REF!</v>
      </c>
      <c r="M71" s="37">
        <f>$M$12</f>
        <v>0.24873184530590131</v>
      </c>
      <c r="N71" s="156" t="e">
        <f>K71+L71</f>
        <v>#REF!</v>
      </c>
      <c r="O71" s="287"/>
      <c r="P71" s="16"/>
      <c r="Q71" s="173"/>
      <c r="R71" s="14"/>
      <c r="S71" s="15"/>
      <c r="T71" s="173"/>
      <c r="U71" s="14"/>
      <c r="V71" s="15"/>
      <c r="W71" s="16"/>
    </row>
    <row r="72" spans="1:23" s="10" customFormat="1" ht="20.100000000000001" customHeight="1" x14ac:dyDescent="0.2">
      <c r="A72" s="304"/>
      <c r="B72" s="55" t="s">
        <v>264</v>
      </c>
      <c r="C72" s="52" t="s">
        <v>287</v>
      </c>
      <c r="D72" s="246"/>
      <c r="E72" s="53"/>
      <c r="F72" s="139"/>
      <c r="G72" s="139"/>
      <c r="H72" s="139"/>
      <c r="I72" s="139"/>
      <c r="J72" s="139"/>
      <c r="K72" s="139"/>
      <c r="L72" s="139"/>
      <c r="M72" s="123"/>
      <c r="N72" s="134"/>
      <c r="O72" s="305" t="e">
        <f>SUM(N73:N73)</f>
        <v>#REF!</v>
      </c>
      <c r="P72" s="16"/>
      <c r="Q72" s="173"/>
      <c r="R72" s="14"/>
      <c r="S72" s="15"/>
      <c r="T72" s="173"/>
      <c r="U72" s="14"/>
      <c r="V72" s="15"/>
      <c r="W72" s="16"/>
    </row>
    <row r="73" spans="1:23" s="10" customFormat="1" ht="30" customHeight="1" x14ac:dyDescent="0.25">
      <c r="A73" s="286" t="s">
        <v>310</v>
      </c>
      <c r="B73" s="5" t="s">
        <v>20</v>
      </c>
      <c r="C73" s="26" t="s">
        <v>94</v>
      </c>
      <c r="D73" s="27">
        <v>1</v>
      </c>
      <c r="E73" s="9" t="s">
        <v>97</v>
      </c>
      <c r="F73" s="127" t="e">
        <f>#REF!</f>
        <v>#REF!</v>
      </c>
      <c r="G73" s="127" t="e">
        <f>D73*F73</f>
        <v>#REF!</v>
      </c>
      <c r="H73" s="127" t="e">
        <f>#REF!</f>
        <v>#REF!</v>
      </c>
      <c r="I73" s="127" t="e">
        <f>D73*H73</f>
        <v>#REF!</v>
      </c>
      <c r="J73" s="126" t="e">
        <f>F73+H73</f>
        <v>#REF!</v>
      </c>
      <c r="K73" s="126" t="e">
        <f>G73+I73</f>
        <v>#REF!</v>
      </c>
      <c r="L73" s="126" t="e">
        <f>M73*K73</f>
        <v>#REF!</v>
      </c>
      <c r="M73" s="37">
        <f>$M$12</f>
        <v>0.24873184530590131</v>
      </c>
      <c r="N73" s="156" t="e">
        <f>K73+L73</f>
        <v>#REF!</v>
      </c>
      <c r="O73" s="287"/>
      <c r="P73" s="16"/>
      <c r="Q73" s="173"/>
      <c r="R73" s="14"/>
      <c r="S73" s="15"/>
      <c r="T73" s="173"/>
      <c r="U73" s="14"/>
      <c r="V73" s="15"/>
      <c r="W73" s="16"/>
    </row>
    <row r="74" spans="1:23" ht="9.9499999999999993" customHeight="1" x14ac:dyDescent="0.2">
      <c r="A74" s="293"/>
      <c r="B74" s="58"/>
      <c r="C74" s="58"/>
      <c r="D74" s="124"/>
      <c r="E74" s="124"/>
      <c r="F74" s="294"/>
      <c r="G74" s="151"/>
      <c r="H74" s="294"/>
      <c r="I74" s="151"/>
      <c r="J74" s="151"/>
      <c r="K74" s="151"/>
      <c r="L74" s="151"/>
      <c r="M74" s="152"/>
      <c r="N74" s="151"/>
      <c r="O74" s="310"/>
    </row>
    <row r="75" spans="1:23" s="7" customFormat="1" ht="20.100000000000001" customHeight="1" thickBot="1" x14ac:dyDescent="0.25">
      <c r="A75" s="296"/>
      <c r="B75" s="297"/>
      <c r="C75" s="297"/>
      <c r="D75" s="298"/>
      <c r="E75" s="297"/>
      <c r="F75" s="297"/>
      <c r="G75" s="297"/>
      <c r="H75" s="297"/>
      <c r="I75" s="297"/>
      <c r="J75" s="297"/>
      <c r="K75" s="299"/>
      <c r="L75" s="404" t="s">
        <v>14</v>
      </c>
      <c r="M75" s="405"/>
      <c r="N75" s="406"/>
      <c r="O75" s="311" t="e">
        <f>O18+O22+O27</f>
        <v>#REF!</v>
      </c>
      <c r="W75" s="18"/>
    </row>
    <row r="76" spans="1:23" s="7" customFormat="1" ht="20.100000000000001" customHeight="1" x14ac:dyDescent="0.2">
      <c r="A76" s="1"/>
      <c r="B76" s="1"/>
      <c r="C76" s="1"/>
      <c r="D76" s="2"/>
      <c r="E76" s="2"/>
      <c r="F76" s="140"/>
      <c r="G76" s="135"/>
      <c r="H76" s="140"/>
      <c r="I76" s="135"/>
      <c r="J76" s="135"/>
      <c r="K76" s="135"/>
      <c r="L76" s="135"/>
      <c r="M76" s="4"/>
      <c r="N76" s="135"/>
      <c r="O76" s="243"/>
      <c r="W76" s="18"/>
    </row>
    <row r="77" spans="1:23" s="7" customFormat="1" ht="20.100000000000001" customHeight="1" x14ac:dyDescent="0.2">
      <c r="A77" s="1"/>
      <c r="B77" s="1"/>
      <c r="C77" s="1"/>
      <c r="D77" s="2"/>
      <c r="E77" s="2"/>
      <c r="F77" s="140"/>
      <c r="G77" s="135"/>
      <c r="H77" s="140"/>
      <c r="I77" s="135"/>
      <c r="J77" s="135"/>
      <c r="K77" s="135"/>
      <c r="L77" s="135"/>
      <c r="M77" s="4"/>
      <c r="N77" s="135"/>
      <c r="O77" s="243"/>
      <c r="W77" s="18"/>
    </row>
    <row r="78" spans="1:23" s="7" customFormat="1" ht="20.100000000000001" customHeight="1" x14ac:dyDescent="0.2">
      <c r="C78" s="150" t="s">
        <v>146</v>
      </c>
      <c r="D78" s="2"/>
      <c r="E78" s="2"/>
      <c r="F78" s="140"/>
      <c r="G78" s="135"/>
      <c r="H78" s="140"/>
      <c r="I78" s="135"/>
      <c r="J78" s="135"/>
      <c r="K78" s="135"/>
      <c r="L78" s="135"/>
      <c r="M78" s="4"/>
      <c r="N78" s="135"/>
      <c r="O78" s="244"/>
      <c r="W78" s="18"/>
    </row>
    <row r="79" spans="1:23" s="7" customFormat="1" ht="20.100000000000001" customHeight="1" x14ac:dyDescent="0.2">
      <c r="C79" s="150" t="s">
        <v>314</v>
      </c>
      <c r="D79" s="2"/>
      <c r="E79" s="2"/>
      <c r="F79" s="140"/>
      <c r="G79" s="135"/>
      <c r="H79" s="140"/>
      <c r="I79" s="135"/>
      <c r="J79" s="135"/>
      <c r="K79" s="151"/>
      <c r="L79" s="151"/>
      <c r="M79" s="152"/>
      <c r="N79" s="135"/>
      <c r="O79" s="244"/>
      <c r="W79" s="18"/>
    </row>
    <row r="80" spans="1:23" s="7" customFormat="1" ht="20.100000000000001" customHeight="1" x14ac:dyDescent="0.2">
      <c r="C80" s="150" t="s">
        <v>147</v>
      </c>
      <c r="D80" s="2"/>
      <c r="E80" s="2"/>
      <c r="F80" s="140"/>
      <c r="G80" s="135"/>
      <c r="H80" s="140"/>
      <c r="I80" s="135"/>
      <c r="J80" s="135"/>
      <c r="K80" s="151"/>
      <c r="L80" s="153"/>
      <c r="M80" s="152"/>
      <c r="N80" s="135"/>
      <c r="O80" s="244"/>
      <c r="W80" s="18"/>
    </row>
    <row r="81" spans="1:23" s="7" customFormat="1" ht="20.100000000000001" customHeight="1" x14ac:dyDescent="0.2">
      <c r="C81" s="150" t="s">
        <v>148</v>
      </c>
      <c r="D81" s="2"/>
      <c r="E81" s="2"/>
      <c r="F81" s="140"/>
      <c r="G81" s="135"/>
      <c r="H81" s="140"/>
      <c r="I81" s="135"/>
      <c r="J81" s="135"/>
      <c r="K81" s="135"/>
      <c r="L81" s="146"/>
      <c r="M81" s="4"/>
      <c r="N81" s="135"/>
      <c r="O81" s="244"/>
      <c r="W81" s="18"/>
    </row>
    <row r="82" spans="1:23" s="7" customFormat="1" ht="20.100000000000001" customHeight="1" x14ac:dyDescent="0.2">
      <c r="C82" s="150" t="s">
        <v>233</v>
      </c>
      <c r="D82" s="2"/>
      <c r="E82" s="2"/>
      <c r="F82" s="140"/>
      <c r="G82" s="135"/>
      <c r="H82" s="140"/>
      <c r="I82" s="135"/>
      <c r="J82" s="135"/>
      <c r="K82" s="135"/>
      <c r="L82" s="146"/>
      <c r="M82" s="4"/>
      <c r="N82" s="135"/>
      <c r="O82" s="244"/>
      <c r="W82" s="18"/>
    </row>
    <row r="83" spans="1:23" s="7" customFormat="1" ht="20.100000000000001" customHeight="1" x14ac:dyDescent="0.2">
      <c r="C83" s="150" t="s">
        <v>232</v>
      </c>
      <c r="D83" s="2"/>
      <c r="E83" s="2"/>
      <c r="F83" s="140"/>
      <c r="G83" s="135"/>
      <c r="H83" s="140"/>
      <c r="I83" s="135"/>
      <c r="J83" s="135"/>
      <c r="K83" s="135"/>
      <c r="L83" s="135"/>
      <c r="M83" s="4"/>
      <c r="N83" s="135"/>
      <c r="O83" s="244"/>
      <c r="W83" s="18"/>
    </row>
    <row r="84" spans="1:23" s="7" customFormat="1" ht="20.100000000000001" customHeight="1" x14ac:dyDescent="0.2">
      <c r="C84" s="150" t="s">
        <v>311</v>
      </c>
      <c r="D84" s="2"/>
      <c r="E84" s="2"/>
      <c r="F84" s="140"/>
      <c r="G84" s="135"/>
      <c r="H84" s="140"/>
      <c r="I84" s="135"/>
      <c r="J84" s="135"/>
      <c r="K84" s="135"/>
      <c r="L84" s="135"/>
      <c r="M84" s="4"/>
      <c r="N84" s="135"/>
      <c r="O84" s="244"/>
      <c r="W84" s="18"/>
    </row>
    <row r="85" spans="1:23" ht="20.100000000000001" customHeight="1" x14ac:dyDescent="0.2">
      <c r="A85" s="7"/>
      <c r="B85" s="7"/>
      <c r="C85" s="150" t="s">
        <v>234</v>
      </c>
      <c r="O85" s="244"/>
    </row>
    <row r="86" spans="1:23" s="7" customFormat="1" ht="20.100000000000001" customHeight="1" x14ac:dyDescent="0.2">
      <c r="C86" s="154" t="s">
        <v>149</v>
      </c>
      <c r="D86" s="2"/>
      <c r="E86" s="2"/>
      <c r="F86" s="140"/>
      <c r="G86" s="135"/>
      <c r="H86" s="140"/>
      <c r="I86" s="135"/>
      <c r="J86" s="135"/>
      <c r="K86" s="135"/>
      <c r="L86" s="135"/>
      <c r="M86" s="4"/>
      <c r="N86" s="135"/>
      <c r="O86" s="244"/>
      <c r="W86" s="18"/>
    </row>
    <row r="87" spans="1:23" s="7" customFormat="1" ht="20.100000000000001" customHeight="1" x14ac:dyDescent="0.2">
      <c r="C87" s="154" t="s">
        <v>315</v>
      </c>
      <c r="D87" s="2"/>
      <c r="E87" s="2"/>
      <c r="F87" s="140"/>
      <c r="G87" s="135"/>
      <c r="H87" s="140"/>
      <c r="I87" s="135"/>
      <c r="J87" s="135"/>
      <c r="K87" s="135"/>
      <c r="L87" s="135"/>
      <c r="M87" s="4"/>
      <c r="N87" s="135"/>
      <c r="O87" s="244"/>
      <c r="W87" s="18"/>
    </row>
    <row r="88" spans="1:23" ht="20.100000000000001" customHeight="1" x14ac:dyDescent="0.25">
      <c r="K88" s="471" t="s">
        <v>313</v>
      </c>
      <c r="L88" s="471"/>
      <c r="M88" s="471"/>
      <c r="N88" s="471"/>
    </row>
    <row r="89" spans="1:23" s="7" customFormat="1" ht="20.100000000000001" customHeight="1" x14ac:dyDescent="0.2">
      <c r="D89" s="2"/>
      <c r="E89" s="2"/>
      <c r="F89" s="140"/>
      <c r="G89" s="135"/>
      <c r="H89" s="140"/>
      <c r="I89" s="135"/>
      <c r="J89" s="135"/>
      <c r="O89" s="243"/>
      <c r="W89" s="18"/>
    </row>
    <row r="90" spans="1:23" s="7" customFormat="1" ht="20.100000000000001" customHeight="1" x14ac:dyDescent="0.2">
      <c r="D90" s="2"/>
      <c r="E90" s="2"/>
      <c r="F90" s="140"/>
      <c r="G90" s="135"/>
      <c r="H90" s="140"/>
      <c r="I90" s="135"/>
      <c r="J90" s="135"/>
      <c r="K90" s="135"/>
      <c r="L90" s="135"/>
      <c r="M90" s="4"/>
      <c r="N90" s="135"/>
      <c r="O90" s="243"/>
      <c r="W90" s="18"/>
    </row>
    <row r="91" spans="1:23" ht="20.100000000000001" customHeight="1" x14ac:dyDescent="0.2">
      <c r="K91" s="147"/>
      <c r="L91" s="147"/>
      <c r="M91" s="148"/>
    </row>
    <row r="92" spans="1:23" ht="20.100000000000001" customHeight="1" x14ac:dyDescent="0.25">
      <c r="K92" s="407" t="s">
        <v>219</v>
      </c>
      <c r="L92" s="407"/>
      <c r="M92" s="407"/>
      <c r="N92" s="407"/>
    </row>
    <row r="93" spans="1:23" ht="20.100000000000001" customHeight="1" x14ac:dyDescent="0.2">
      <c r="K93" s="401" t="s">
        <v>144</v>
      </c>
      <c r="L93" s="401"/>
      <c r="M93" s="401"/>
      <c r="N93" s="401"/>
    </row>
    <row r="94" spans="1:23" ht="20.100000000000001" customHeight="1" x14ac:dyDescent="0.2">
      <c r="K94" s="401" t="s">
        <v>220</v>
      </c>
      <c r="L94" s="401"/>
      <c r="M94" s="401"/>
      <c r="N94" s="401"/>
    </row>
    <row r="95" spans="1:23" ht="20.100000000000001" customHeight="1" x14ac:dyDescent="0.2"/>
  </sheetData>
  <mergeCells count="28">
    <mergeCell ref="N12:O12"/>
    <mergeCell ref="N11:O11"/>
    <mergeCell ref="M1:N2"/>
    <mergeCell ref="A10:O10"/>
    <mergeCell ref="A13:A16"/>
    <mergeCell ref="K13:K16"/>
    <mergeCell ref="H14:H16"/>
    <mergeCell ref="I14:I16"/>
    <mergeCell ref="B13:B16"/>
    <mergeCell ref="M14:M16"/>
    <mergeCell ref="J13:J16"/>
    <mergeCell ref="N13:N16"/>
    <mergeCell ref="O13:O16"/>
    <mergeCell ref="F14:F16"/>
    <mergeCell ref="A8:O9"/>
    <mergeCell ref="L13:M13"/>
    <mergeCell ref="C13:C16"/>
    <mergeCell ref="D13:D16"/>
    <mergeCell ref="E13:E16"/>
    <mergeCell ref="F13:G13"/>
    <mergeCell ref="H13:I13"/>
    <mergeCell ref="K92:N92"/>
    <mergeCell ref="K93:N93"/>
    <mergeCell ref="K94:N94"/>
    <mergeCell ref="L75:N75"/>
    <mergeCell ref="G14:G16"/>
    <mergeCell ref="L14:L16"/>
    <mergeCell ref="K88:N88"/>
  </mergeCells>
  <printOptions horizontalCentered="1"/>
  <pageMargins left="7.874015748031496E-2" right="7.874015748031496E-2"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7" max="14" man="1"/>
  </rowBreaks>
  <colBreaks count="1" manualBreakCount="1">
    <brk id="15" max="293"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4"/>
  <dimension ref="A1:N109"/>
  <sheetViews>
    <sheetView view="pageBreakPreview" topLeftCell="A25" zoomScaleNormal="90" zoomScaleSheetLayoutView="100" zoomScalePageLayoutView="110" workbookViewId="0">
      <selection activeCell="I36" sqref="I36"/>
    </sheetView>
  </sheetViews>
  <sheetFormatPr defaultRowHeight="12.75" x14ac:dyDescent="0.2"/>
  <cols>
    <col min="1" max="1" width="8.140625" style="86" customWidth="1"/>
    <col min="2" max="2" width="24.140625" style="175" customWidth="1"/>
    <col min="3" max="3" width="7.7109375" style="175" bestFit="1" customWidth="1"/>
    <col min="4" max="4" width="9.85546875" style="175" bestFit="1" customWidth="1"/>
    <col min="5" max="6" width="12.42578125" style="175" bestFit="1" customWidth="1"/>
    <col min="7" max="7" width="12.7109375" style="175" bestFit="1" customWidth="1"/>
    <col min="8" max="8" width="11.42578125" style="175" bestFit="1" customWidth="1"/>
    <col min="9" max="9" width="11" style="175" bestFit="1" customWidth="1"/>
    <col min="10" max="10" width="10" style="175" bestFit="1" customWidth="1"/>
    <col min="11" max="16384" width="9.140625" style="175"/>
  </cols>
  <sheetData>
    <row r="1" spans="1:11" ht="15" x14ac:dyDescent="0.2">
      <c r="A1" s="490" t="s">
        <v>37</v>
      </c>
      <c r="B1" s="491"/>
      <c r="C1" s="491"/>
      <c r="D1" s="491"/>
      <c r="E1" s="491"/>
      <c r="F1" s="491"/>
      <c r="G1" s="491"/>
      <c r="H1" s="491"/>
      <c r="I1" s="492"/>
    </row>
    <row r="2" spans="1:11" x14ac:dyDescent="0.2">
      <c r="A2" s="493"/>
      <c r="B2" s="493"/>
      <c r="C2" s="493"/>
      <c r="D2" s="493"/>
      <c r="E2" s="493"/>
      <c r="F2" s="493"/>
      <c r="G2" s="493"/>
      <c r="H2" s="493"/>
      <c r="I2" s="493"/>
      <c r="J2" s="33"/>
      <c r="K2" s="33"/>
    </row>
    <row r="3" spans="1:11" x14ac:dyDescent="0.2">
      <c r="A3" s="494" t="s">
        <v>94</v>
      </c>
      <c r="B3" s="495"/>
      <c r="C3" s="495"/>
      <c r="D3" s="495"/>
      <c r="E3" s="495"/>
      <c r="F3" s="495"/>
      <c r="G3" s="495"/>
      <c r="H3" s="495"/>
      <c r="I3" s="496"/>
      <c r="J3" s="33"/>
      <c r="K3" s="33"/>
    </row>
    <row r="4" spans="1:11" ht="13.5" thickBot="1" x14ac:dyDescent="0.25">
      <c r="A4" s="497"/>
      <c r="B4" s="497"/>
      <c r="C4" s="497"/>
      <c r="D4" s="497"/>
      <c r="E4" s="497"/>
      <c r="F4" s="497"/>
      <c r="G4" s="497"/>
      <c r="H4" s="497"/>
      <c r="I4" s="497"/>
      <c r="J4" s="33"/>
      <c r="K4" s="33"/>
    </row>
    <row r="5" spans="1:11" ht="13.5" thickBot="1" x14ac:dyDescent="0.25">
      <c r="A5" s="214"/>
      <c r="B5" s="59"/>
      <c r="C5" s="59"/>
      <c r="D5" s="59"/>
      <c r="E5" s="59"/>
      <c r="F5" s="59"/>
      <c r="G5" s="59"/>
      <c r="H5" s="59"/>
      <c r="I5" s="59"/>
      <c r="J5" s="33"/>
      <c r="K5" s="33"/>
    </row>
    <row r="6" spans="1:11" ht="23.25" customHeight="1" x14ac:dyDescent="0.2">
      <c r="A6" s="213" t="s">
        <v>221</v>
      </c>
      <c r="B6" s="480" t="s">
        <v>228</v>
      </c>
      <c r="C6" s="481"/>
      <c r="D6" s="481"/>
      <c r="E6" s="481"/>
      <c r="F6" s="481"/>
      <c r="G6" s="481"/>
      <c r="H6" s="481"/>
      <c r="I6" s="482"/>
      <c r="J6" s="192"/>
      <c r="K6" s="33"/>
    </row>
    <row r="7" spans="1:11" x14ac:dyDescent="0.2">
      <c r="A7" s="483" t="s">
        <v>38</v>
      </c>
      <c r="B7" s="484" t="s">
        <v>39</v>
      </c>
      <c r="C7" s="485" t="s">
        <v>40</v>
      </c>
      <c r="D7" s="485"/>
      <c r="E7" s="486" t="s">
        <v>41</v>
      </c>
      <c r="F7" s="486"/>
      <c r="G7" s="486" t="s">
        <v>42</v>
      </c>
      <c r="H7" s="486"/>
      <c r="I7" s="489" t="s">
        <v>14</v>
      </c>
      <c r="J7" s="192"/>
      <c r="K7" s="33"/>
    </row>
    <row r="8" spans="1:11" x14ac:dyDescent="0.2">
      <c r="A8" s="483"/>
      <c r="B8" s="484"/>
      <c r="C8" s="319" t="s">
        <v>43</v>
      </c>
      <c r="D8" s="319" t="s">
        <v>44</v>
      </c>
      <c r="E8" s="184" t="s">
        <v>2</v>
      </c>
      <c r="F8" s="184" t="s">
        <v>45</v>
      </c>
      <c r="G8" s="184" t="s">
        <v>2</v>
      </c>
      <c r="H8" s="184" t="s">
        <v>45</v>
      </c>
      <c r="I8" s="489"/>
      <c r="J8" s="192"/>
      <c r="K8" s="33"/>
    </row>
    <row r="9" spans="1:11" ht="24.75" thickBot="1" x14ac:dyDescent="0.25">
      <c r="A9" s="375" t="s">
        <v>36</v>
      </c>
      <c r="B9" s="179" t="s">
        <v>216</v>
      </c>
      <c r="C9" s="249" t="s">
        <v>97</v>
      </c>
      <c r="D9" s="250">
        <v>1</v>
      </c>
      <c r="E9" s="203">
        <v>0</v>
      </c>
      <c r="F9" s="203">
        <v>66.67</v>
      </c>
      <c r="G9" s="204">
        <f>D9*E9</f>
        <v>0</v>
      </c>
      <c r="H9" s="204">
        <f>D9*F9</f>
        <v>66.67</v>
      </c>
      <c r="I9" s="205"/>
      <c r="J9" s="192"/>
      <c r="K9" s="33"/>
    </row>
    <row r="10" spans="1:11" ht="13.5" thickBot="1" x14ac:dyDescent="0.25">
      <c r="A10" s="487" t="s">
        <v>46</v>
      </c>
      <c r="B10" s="488"/>
      <c r="C10" s="488"/>
      <c r="D10" s="488"/>
      <c r="E10" s="488"/>
      <c r="F10" s="488"/>
      <c r="G10" s="185">
        <f>G9</f>
        <v>0</v>
      </c>
      <c r="H10" s="177">
        <f>H9</f>
        <v>66.67</v>
      </c>
      <c r="I10" s="178">
        <f>G10+H10</f>
        <v>66.67</v>
      </c>
      <c r="J10" s="192"/>
      <c r="K10" s="33"/>
    </row>
    <row r="11" spans="1:11" ht="13.5" thickBot="1" x14ac:dyDescent="0.25">
      <c r="A11" s="214"/>
      <c r="B11" s="59"/>
      <c r="C11" s="59"/>
      <c r="D11" s="59"/>
      <c r="E11" s="59"/>
      <c r="F11" s="59"/>
      <c r="G11" s="59"/>
      <c r="H11" s="59"/>
      <c r="I11" s="59"/>
      <c r="J11" s="192"/>
      <c r="K11" s="33"/>
    </row>
    <row r="12" spans="1:11" ht="23.25" customHeight="1" x14ac:dyDescent="0.2">
      <c r="A12" s="213" t="s">
        <v>222</v>
      </c>
      <c r="B12" s="480" t="s">
        <v>227</v>
      </c>
      <c r="C12" s="481"/>
      <c r="D12" s="481"/>
      <c r="E12" s="481"/>
      <c r="F12" s="481"/>
      <c r="G12" s="481"/>
      <c r="H12" s="481"/>
      <c r="I12" s="482"/>
      <c r="J12" s="33"/>
      <c r="K12" s="33"/>
    </row>
    <row r="13" spans="1:11" x14ac:dyDescent="0.2">
      <c r="A13" s="483" t="s">
        <v>38</v>
      </c>
      <c r="B13" s="484" t="s">
        <v>39</v>
      </c>
      <c r="C13" s="485" t="s">
        <v>40</v>
      </c>
      <c r="D13" s="485"/>
      <c r="E13" s="486" t="s">
        <v>41</v>
      </c>
      <c r="F13" s="486"/>
      <c r="G13" s="486" t="s">
        <v>42</v>
      </c>
      <c r="H13" s="486"/>
      <c r="I13" s="489" t="s">
        <v>14</v>
      </c>
      <c r="J13" s="33"/>
      <c r="K13" s="33"/>
    </row>
    <row r="14" spans="1:11" x14ac:dyDescent="0.2">
      <c r="A14" s="483"/>
      <c r="B14" s="484"/>
      <c r="C14" s="319" t="s">
        <v>43</v>
      </c>
      <c r="D14" s="319" t="s">
        <v>44</v>
      </c>
      <c r="E14" s="184" t="s">
        <v>2</v>
      </c>
      <c r="F14" s="184" t="s">
        <v>45</v>
      </c>
      <c r="G14" s="184" t="s">
        <v>2</v>
      </c>
      <c r="H14" s="184" t="s">
        <v>45</v>
      </c>
      <c r="I14" s="489"/>
      <c r="J14" s="33"/>
      <c r="K14" s="33"/>
    </row>
    <row r="15" spans="1:11" ht="24.75" thickBot="1" x14ac:dyDescent="0.25">
      <c r="A15" s="375" t="s">
        <v>36</v>
      </c>
      <c r="B15" s="179" t="s">
        <v>19</v>
      </c>
      <c r="C15" s="249" t="s">
        <v>98</v>
      </c>
      <c r="D15" s="250">
        <v>1</v>
      </c>
      <c r="E15" s="203">
        <v>13.8</v>
      </c>
      <c r="F15" s="203">
        <v>0</v>
      </c>
      <c r="G15" s="204">
        <f>D15*E15</f>
        <v>13.8</v>
      </c>
      <c r="H15" s="204">
        <f>D15*F15</f>
        <v>0</v>
      </c>
      <c r="I15" s="205"/>
      <c r="J15" s="192"/>
      <c r="K15" s="33"/>
    </row>
    <row r="16" spans="1:11" ht="13.5" thickBot="1" x14ac:dyDescent="0.25">
      <c r="A16" s="487" t="s">
        <v>46</v>
      </c>
      <c r="B16" s="488"/>
      <c r="C16" s="488"/>
      <c r="D16" s="488"/>
      <c r="E16" s="488"/>
      <c r="F16" s="488"/>
      <c r="G16" s="185">
        <f>G15</f>
        <v>13.8</v>
      </c>
      <c r="H16" s="177">
        <f>H15</f>
        <v>0</v>
      </c>
      <c r="I16" s="178">
        <f>G16+H16</f>
        <v>13.8</v>
      </c>
      <c r="J16" s="192"/>
      <c r="K16" s="33"/>
    </row>
    <row r="17" spans="1:14" ht="13.5" thickBot="1" x14ac:dyDescent="0.25">
      <c r="A17" s="214"/>
      <c r="B17" s="59"/>
      <c r="C17" s="59"/>
      <c r="D17" s="59"/>
      <c r="E17" s="59"/>
      <c r="F17" s="59"/>
      <c r="G17" s="59"/>
      <c r="H17" s="59"/>
      <c r="I17" s="59"/>
      <c r="J17" s="192"/>
      <c r="K17" s="33"/>
    </row>
    <row r="18" spans="1:14" ht="23.25" customHeight="1" x14ac:dyDescent="0.2">
      <c r="A18" s="213" t="s">
        <v>341</v>
      </c>
      <c r="B18" s="480" t="s">
        <v>428</v>
      </c>
      <c r="C18" s="481"/>
      <c r="D18" s="481"/>
      <c r="E18" s="481"/>
      <c r="F18" s="481"/>
      <c r="G18" s="481"/>
      <c r="H18" s="481"/>
      <c r="I18" s="482"/>
      <c r="J18" s="192"/>
      <c r="K18" s="33"/>
      <c r="N18" s="155"/>
    </row>
    <row r="19" spans="1:14" x14ac:dyDescent="0.2">
      <c r="A19" s="483" t="s">
        <v>38</v>
      </c>
      <c r="B19" s="484" t="s">
        <v>39</v>
      </c>
      <c r="C19" s="485" t="s">
        <v>40</v>
      </c>
      <c r="D19" s="485"/>
      <c r="E19" s="486" t="s">
        <v>41</v>
      </c>
      <c r="F19" s="486"/>
      <c r="G19" s="486" t="s">
        <v>42</v>
      </c>
      <c r="H19" s="486"/>
      <c r="I19" s="489" t="s">
        <v>14</v>
      </c>
      <c r="J19" s="192"/>
      <c r="K19" s="33"/>
    </row>
    <row r="20" spans="1:14" x14ac:dyDescent="0.2">
      <c r="A20" s="483"/>
      <c r="B20" s="484"/>
      <c r="C20" s="319" t="s">
        <v>43</v>
      </c>
      <c r="D20" s="319" t="s">
        <v>44</v>
      </c>
      <c r="E20" s="184" t="s">
        <v>2</v>
      </c>
      <c r="F20" s="184" t="s">
        <v>45</v>
      </c>
      <c r="G20" s="184" t="s">
        <v>2</v>
      </c>
      <c r="H20" s="184" t="s">
        <v>45</v>
      </c>
      <c r="I20" s="489"/>
      <c r="J20" s="192"/>
      <c r="K20" s="33"/>
    </row>
    <row r="21" spans="1:14" ht="24" x14ac:dyDescent="0.2">
      <c r="A21" s="215" t="s">
        <v>420</v>
      </c>
      <c r="B21" s="190" t="s">
        <v>214</v>
      </c>
      <c r="C21" s="191" t="s">
        <v>47</v>
      </c>
      <c r="D21" s="191">
        <v>120</v>
      </c>
      <c r="E21" s="199">
        <v>0</v>
      </c>
      <c r="F21" s="199">
        <f>1413/220</f>
        <v>6.4227272727272728</v>
      </c>
      <c r="G21" s="200">
        <f>D21*E21</f>
        <v>0</v>
      </c>
      <c r="H21" s="200">
        <f>D21*F21</f>
        <v>770.72727272727275</v>
      </c>
      <c r="I21" s="253"/>
      <c r="J21" s="324"/>
      <c r="K21" s="33"/>
    </row>
    <row r="22" spans="1:14" ht="13.5" thickBot="1" x14ac:dyDescent="0.25">
      <c r="A22" s="215" t="s">
        <v>421</v>
      </c>
      <c r="B22" s="190" t="s">
        <v>422</v>
      </c>
      <c r="C22" s="191" t="s">
        <v>7</v>
      </c>
      <c r="D22" s="191">
        <v>176.82</v>
      </c>
      <c r="E22" s="199">
        <v>0</v>
      </c>
      <c r="F22" s="199">
        <f>(F21*D22/100)</f>
        <v>11.356666363636364</v>
      </c>
      <c r="G22" s="200">
        <f>D22*E22</f>
        <v>0</v>
      </c>
      <c r="H22" s="200">
        <f>D22*F22</f>
        <v>2008.0857464181818</v>
      </c>
      <c r="I22" s="255"/>
      <c r="J22" s="324"/>
      <c r="K22" s="33"/>
    </row>
    <row r="23" spans="1:14" ht="13.5" thickBot="1" x14ac:dyDescent="0.25">
      <c r="A23" s="487" t="s">
        <v>46</v>
      </c>
      <c r="B23" s="488"/>
      <c r="C23" s="488"/>
      <c r="D23" s="488"/>
      <c r="E23" s="488"/>
      <c r="F23" s="488"/>
      <c r="G23" s="185">
        <f>SUM(G21:G22)</f>
        <v>0</v>
      </c>
      <c r="H23" s="177">
        <f>SUM(H21:H22)</f>
        <v>2778.8130191454547</v>
      </c>
      <c r="I23" s="178">
        <f>G23+H23</f>
        <v>2778.8130191454547</v>
      </c>
      <c r="J23" s="192"/>
      <c r="K23" s="33"/>
    </row>
    <row r="24" spans="1:14" ht="13.5" thickBot="1" x14ac:dyDescent="0.25">
      <c r="A24" s="214"/>
      <c r="B24" s="59"/>
      <c r="C24" s="59"/>
      <c r="D24" s="59"/>
      <c r="E24" s="59"/>
      <c r="F24" s="59"/>
      <c r="G24" s="59"/>
      <c r="H24" s="59"/>
      <c r="I24" s="59"/>
      <c r="J24" s="192"/>
      <c r="K24" s="33"/>
    </row>
    <row r="25" spans="1:14" ht="23.25" customHeight="1" x14ac:dyDescent="0.2">
      <c r="A25" s="213" t="s">
        <v>342</v>
      </c>
      <c r="B25" s="480" t="s">
        <v>349</v>
      </c>
      <c r="C25" s="481"/>
      <c r="D25" s="481"/>
      <c r="E25" s="481"/>
      <c r="F25" s="481"/>
      <c r="G25" s="481"/>
      <c r="H25" s="481"/>
      <c r="I25" s="482"/>
      <c r="J25" s="192"/>
      <c r="K25" s="33"/>
    </row>
    <row r="26" spans="1:14" x14ac:dyDescent="0.2">
      <c r="A26" s="483" t="s">
        <v>38</v>
      </c>
      <c r="B26" s="484" t="s">
        <v>39</v>
      </c>
      <c r="C26" s="485" t="s">
        <v>40</v>
      </c>
      <c r="D26" s="485"/>
      <c r="E26" s="486" t="s">
        <v>41</v>
      </c>
      <c r="F26" s="486"/>
      <c r="G26" s="486" t="s">
        <v>42</v>
      </c>
      <c r="H26" s="486"/>
      <c r="I26" s="489" t="s">
        <v>14</v>
      </c>
      <c r="J26" s="192"/>
      <c r="K26" s="33"/>
    </row>
    <row r="27" spans="1:14" x14ac:dyDescent="0.2">
      <c r="A27" s="483"/>
      <c r="B27" s="484"/>
      <c r="C27" s="337" t="s">
        <v>43</v>
      </c>
      <c r="D27" s="337" t="s">
        <v>44</v>
      </c>
      <c r="E27" s="184" t="s">
        <v>2</v>
      </c>
      <c r="F27" s="184" t="s">
        <v>45</v>
      </c>
      <c r="G27" s="184" t="s">
        <v>2</v>
      </c>
      <c r="H27" s="184" t="s">
        <v>45</v>
      </c>
      <c r="I27" s="489"/>
      <c r="J27" s="192"/>
      <c r="K27" s="33"/>
    </row>
    <row r="28" spans="1:14" ht="36" x14ac:dyDescent="0.2">
      <c r="A28" s="215" t="s">
        <v>345</v>
      </c>
      <c r="B28" s="190" t="s">
        <v>344</v>
      </c>
      <c r="C28" s="191" t="s">
        <v>47</v>
      </c>
      <c r="D28" s="191">
        <v>0.86</v>
      </c>
      <c r="E28" s="199">
        <v>0</v>
      </c>
      <c r="F28" s="199">
        <f>'PLANILHA GERAL'!V6</f>
        <v>15.52</v>
      </c>
      <c r="G28" s="200">
        <f>D28*E28</f>
        <v>0</v>
      </c>
      <c r="H28" s="200">
        <f>D28*F28</f>
        <v>13.347199999999999</v>
      </c>
      <c r="I28" s="253"/>
      <c r="J28" s="324"/>
      <c r="K28" s="33"/>
    </row>
    <row r="29" spans="1:14" ht="24" x14ac:dyDescent="0.2">
      <c r="A29" s="215" t="s">
        <v>183</v>
      </c>
      <c r="B29" s="190" t="s">
        <v>68</v>
      </c>
      <c r="C29" s="191" t="s">
        <v>47</v>
      </c>
      <c r="D29" s="191">
        <v>1.28</v>
      </c>
      <c r="E29" s="199">
        <v>0</v>
      </c>
      <c r="F29" s="199">
        <f>'PLANILHA GERAL'!S3</f>
        <v>13.33</v>
      </c>
      <c r="G29" s="200">
        <f t="shared" ref="G29" si="0">D29*E29</f>
        <v>0</v>
      </c>
      <c r="H29" s="200">
        <f t="shared" ref="H29" si="1">D29*F29</f>
        <v>17.0624</v>
      </c>
      <c r="I29" s="254"/>
      <c r="J29" s="192"/>
      <c r="K29" s="33"/>
    </row>
    <row r="30" spans="1:14" ht="36.75" thickBot="1" x14ac:dyDescent="0.25">
      <c r="A30" s="215" t="s">
        <v>347</v>
      </c>
      <c r="B30" s="190" t="s">
        <v>346</v>
      </c>
      <c r="C30" s="191" t="s">
        <v>27</v>
      </c>
      <c r="D30" s="191">
        <v>2.29</v>
      </c>
      <c r="E30" s="199">
        <v>11.76</v>
      </c>
      <c r="F30" s="199">
        <f>0.25*'PLANILHA GERAL'!S3+0.25*'PLANILHA GERAL'!S8</f>
        <v>7.2575000000000003</v>
      </c>
      <c r="G30" s="200">
        <f>D30*E30</f>
        <v>26.930399999999999</v>
      </c>
      <c r="H30" s="200">
        <f>D30*F30</f>
        <v>16.619675000000001</v>
      </c>
      <c r="I30" s="254"/>
      <c r="J30" s="192"/>
      <c r="K30" s="33"/>
    </row>
    <row r="31" spans="1:14" ht="13.5" thickBot="1" x14ac:dyDescent="0.25">
      <c r="A31" s="487" t="s">
        <v>46</v>
      </c>
      <c r="B31" s="488"/>
      <c r="C31" s="488"/>
      <c r="D31" s="488"/>
      <c r="E31" s="488"/>
      <c r="F31" s="488"/>
      <c r="G31" s="185">
        <f>SUM(G28:G30)</f>
        <v>26.930399999999999</v>
      </c>
      <c r="H31" s="177">
        <f>SUM(H28:H30)</f>
        <v>47.029274999999998</v>
      </c>
      <c r="I31" s="178">
        <f>G31+H31</f>
        <v>73.959675000000004</v>
      </c>
      <c r="J31" s="192"/>
      <c r="K31" s="33"/>
    </row>
    <row r="32" spans="1:14" ht="13.5" thickBot="1" x14ac:dyDescent="0.25">
      <c r="A32" s="334"/>
      <c r="B32" s="335"/>
      <c r="C32" s="330"/>
      <c r="D32" s="330"/>
      <c r="E32" s="330"/>
      <c r="F32" s="330"/>
      <c r="G32" s="331"/>
      <c r="H32" s="332"/>
      <c r="I32" s="333"/>
      <c r="J32" s="192"/>
      <c r="K32" s="33"/>
    </row>
    <row r="33" spans="1:11" ht="23.25" customHeight="1" x14ac:dyDescent="0.2">
      <c r="A33" s="213" t="s">
        <v>223</v>
      </c>
      <c r="B33" s="480" t="s">
        <v>398</v>
      </c>
      <c r="C33" s="481"/>
      <c r="D33" s="481"/>
      <c r="E33" s="481"/>
      <c r="F33" s="481"/>
      <c r="G33" s="481"/>
      <c r="H33" s="481"/>
      <c r="I33" s="482"/>
      <c r="J33" s="192"/>
      <c r="K33" s="33"/>
    </row>
    <row r="34" spans="1:11" x14ac:dyDescent="0.2">
      <c r="A34" s="483" t="s">
        <v>38</v>
      </c>
      <c r="B34" s="484" t="s">
        <v>39</v>
      </c>
      <c r="C34" s="485" t="s">
        <v>40</v>
      </c>
      <c r="D34" s="485"/>
      <c r="E34" s="486" t="s">
        <v>41</v>
      </c>
      <c r="F34" s="486"/>
      <c r="G34" s="486" t="s">
        <v>42</v>
      </c>
      <c r="H34" s="486"/>
      <c r="I34" s="489" t="s">
        <v>14</v>
      </c>
      <c r="J34" s="192"/>
      <c r="K34" s="33"/>
    </row>
    <row r="35" spans="1:11" x14ac:dyDescent="0.2">
      <c r="A35" s="483"/>
      <c r="B35" s="484"/>
      <c r="C35" s="378" t="s">
        <v>43</v>
      </c>
      <c r="D35" s="378" t="s">
        <v>44</v>
      </c>
      <c r="E35" s="184" t="s">
        <v>2</v>
      </c>
      <c r="F35" s="184" t="s">
        <v>45</v>
      </c>
      <c r="G35" s="184" t="s">
        <v>2</v>
      </c>
      <c r="H35" s="184" t="s">
        <v>45</v>
      </c>
      <c r="I35" s="489"/>
      <c r="J35" s="192"/>
      <c r="K35" s="33"/>
    </row>
    <row r="36" spans="1:11" ht="60.75" thickBot="1" x14ac:dyDescent="0.25">
      <c r="A36" s="215" t="s">
        <v>400</v>
      </c>
      <c r="B36" s="190" t="s">
        <v>399</v>
      </c>
      <c r="C36" s="191" t="s">
        <v>97</v>
      </c>
      <c r="D36" s="191">
        <v>1</v>
      </c>
      <c r="E36" s="199">
        <f>911.37-F36</f>
        <v>804.29513999999995</v>
      </c>
      <c r="F36" s="199">
        <f>2.19*'PLANILHA GERAL'!V6+1.512*'PLANILHA GERAL'!S4+3.702*'PLANILHA GERAL'!S3</f>
        <v>107.07486</v>
      </c>
      <c r="G36" s="200">
        <f>E36*D36</f>
        <v>804.29513999999995</v>
      </c>
      <c r="H36" s="200">
        <f>D36*F36</f>
        <v>107.07486</v>
      </c>
      <c r="I36" s="253"/>
      <c r="J36" s="324"/>
      <c r="K36" s="33"/>
    </row>
    <row r="37" spans="1:11" ht="13.5" thickBot="1" x14ac:dyDescent="0.25">
      <c r="A37" s="487" t="s">
        <v>46</v>
      </c>
      <c r="B37" s="488"/>
      <c r="C37" s="488"/>
      <c r="D37" s="488"/>
      <c r="E37" s="488"/>
      <c r="F37" s="488"/>
      <c r="G37" s="185">
        <f>SUM(G36:G36)</f>
        <v>804.29513999999995</v>
      </c>
      <c r="H37" s="177">
        <f>SUM(H36:H36)</f>
        <v>107.07486</v>
      </c>
      <c r="I37" s="178">
        <f>G37+H37</f>
        <v>911.36999999999989</v>
      </c>
      <c r="J37" s="192"/>
      <c r="K37" s="33"/>
    </row>
    <row r="38" spans="1:11" ht="13.5" thickBot="1" x14ac:dyDescent="0.25">
      <c r="A38" s="216"/>
      <c r="B38" s="183"/>
      <c r="C38" s="183"/>
      <c r="D38" s="183"/>
      <c r="E38" s="183"/>
      <c r="F38" s="183"/>
      <c r="G38" s="183"/>
      <c r="H38" s="183"/>
      <c r="I38" s="183"/>
      <c r="J38" s="192"/>
      <c r="K38" s="33"/>
    </row>
    <row r="39" spans="1:11" ht="23.25" customHeight="1" x14ac:dyDescent="0.2">
      <c r="A39" s="213" t="s">
        <v>138</v>
      </c>
      <c r="B39" s="480" t="s">
        <v>354</v>
      </c>
      <c r="C39" s="481"/>
      <c r="D39" s="481"/>
      <c r="E39" s="481"/>
      <c r="F39" s="481"/>
      <c r="G39" s="481"/>
      <c r="H39" s="481"/>
      <c r="I39" s="482"/>
      <c r="J39" s="192"/>
      <c r="K39" s="33"/>
    </row>
    <row r="40" spans="1:11" x14ac:dyDescent="0.2">
      <c r="A40" s="483" t="s">
        <v>38</v>
      </c>
      <c r="B40" s="484" t="s">
        <v>39</v>
      </c>
      <c r="C40" s="485" t="s">
        <v>40</v>
      </c>
      <c r="D40" s="485"/>
      <c r="E40" s="486" t="s">
        <v>41</v>
      </c>
      <c r="F40" s="486"/>
      <c r="G40" s="486" t="s">
        <v>42</v>
      </c>
      <c r="H40" s="486"/>
      <c r="I40" s="489" t="s">
        <v>14</v>
      </c>
      <c r="J40" s="192"/>
      <c r="K40" s="33"/>
    </row>
    <row r="41" spans="1:11" x14ac:dyDescent="0.2">
      <c r="A41" s="483"/>
      <c r="B41" s="484"/>
      <c r="C41" s="337" t="s">
        <v>43</v>
      </c>
      <c r="D41" s="337" t="s">
        <v>44</v>
      </c>
      <c r="E41" s="184" t="s">
        <v>2</v>
      </c>
      <c r="F41" s="184" t="s">
        <v>45</v>
      </c>
      <c r="G41" s="184" t="s">
        <v>2</v>
      </c>
      <c r="H41" s="184" t="s">
        <v>45</v>
      </c>
      <c r="I41" s="489"/>
      <c r="J41" s="192"/>
      <c r="K41" s="33"/>
    </row>
    <row r="42" spans="1:11" ht="48" x14ac:dyDescent="0.2">
      <c r="A42" s="215" t="s">
        <v>353</v>
      </c>
      <c r="B42" s="190" t="s">
        <v>352</v>
      </c>
      <c r="C42" s="191" t="s">
        <v>97</v>
      </c>
      <c r="D42" s="191">
        <v>1</v>
      </c>
      <c r="E42" s="199">
        <v>38.450000000000003</v>
      </c>
      <c r="F42" s="199">
        <v>0</v>
      </c>
      <c r="G42" s="200">
        <f>E42*D42</f>
        <v>38.450000000000003</v>
      </c>
      <c r="H42" s="200">
        <f>D42*F42</f>
        <v>0</v>
      </c>
      <c r="I42" s="253"/>
      <c r="J42" s="324"/>
      <c r="K42" s="33"/>
    </row>
    <row r="43" spans="1:11" ht="24" x14ac:dyDescent="0.2">
      <c r="A43" s="215" t="s">
        <v>190</v>
      </c>
      <c r="B43" s="190" t="s">
        <v>67</v>
      </c>
      <c r="C43" s="191" t="s">
        <v>47</v>
      </c>
      <c r="D43" s="191">
        <v>1.002</v>
      </c>
      <c r="E43" s="199">
        <v>0</v>
      </c>
      <c r="F43" s="199">
        <f>'PLANILHA GERAL'!S12</f>
        <v>14.94</v>
      </c>
      <c r="G43" s="200">
        <f>E43*D43</f>
        <v>0</v>
      </c>
      <c r="H43" s="200">
        <f>D43*F43</f>
        <v>14.96988</v>
      </c>
      <c r="I43" s="254"/>
      <c r="J43" s="192"/>
      <c r="K43" s="33"/>
    </row>
    <row r="44" spans="1:11" ht="36.75" thickBot="1" x14ac:dyDescent="0.25">
      <c r="A44" s="215" t="s">
        <v>212</v>
      </c>
      <c r="B44" s="190" t="s">
        <v>213</v>
      </c>
      <c r="C44" s="191" t="s">
        <v>47</v>
      </c>
      <c r="D44" s="191">
        <v>0.501</v>
      </c>
      <c r="E44" s="199">
        <v>0</v>
      </c>
      <c r="F44" s="199">
        <f>'PLANILHA GERAL'!V5</f>
        <v>12.08</v>
      </c>
      <c r="G44" s="200">
        <f>E44*D44</f>
        <v>0</v>
      </c>
      <c r="H44" s="200">
        <f>D44*F44</f>
        <v>6.0520800000000001</v>
      </c>
      <c r="I44" s="254"/>
      <c r="J44" s="192"/>
      <c r="K44" s="33"/>
    </row>
    <row r="45" spans="1:11" ht="13.5" thickBot="1" x14ac:dyDescent="0.25">
      <c r="A45" s="487" t="s">
        <v>46</v>
      </c>
      <c r="B45" s="488"/>
      <c r="C45" s="488"/>
      <c r="D45" s="488"/>
      <c r="E45" s="488"/>
      <c r="F45" s="488"/>
      <c r="G45" s="185">
        <f>SUM(G42:G44)</f>
        <v>38.450000000000003</v>
      </c>
      <c r="H45" s="177">
        <f>SUM(H42:H44)</f>
        <v>21.02196</v>
      </c>
      <c r="I45" s="178">
        <f>G45+H45</f>
        <v>59.471960000000003</v>
      </c>
      <c r="J45" s="192"/>
      <c r="K45" s="33"/>
    </row>
    <row r="46" spans="1:11" ht="13.5" thickBot="1" x14ac:dyDescent="0.25">
      <c r="A46" s="216"/>
      <c r="B46" s="183"/>
      <c r="C46" s="183"/>
      <c r="D46" s="183"/>
      <c r="E46" s="183"/>
      <c r="F46" s="183"/>
      <c r="G46" s="183"/>
      <c r="H46" s="183"/>
      <c r="I46" s="183"/>
      <c r="J46" s="192"/>
      <c r="K46" s="33"/>
    </row>
    <row r="47" spans="1:11" ht="69" customHeight="1" x14ac:dyDescent="0.2">
      <c r="A47" s="213" t="s">
        <v>343</v>
      </c>
      <c r="B47" s="480" t="s">
        <v>356</v>
      </c>
      <c r="C47" s="481"/>
      <c r="D47" s="481"/>
      <c r="E47" s="481"/>
      <c r="F47" s="481"/>
      <c r="G47" s="481"/>
      <c r="H47" s="481"/>
      <c r="I47" s="482"/>
      <c r="J47" s="192"/>
      <c r="K47" s="33"/>
    </row>
    <row r="48" spans="1:11" x14ac:dyDescent="0.2">
      <c r="A48" s="483" t="s">
        <v>38</v>
      </c>
      <c r="B48" s="484" t="s">
        <v>39</v>
      </c>
      <c r="C48" s="485" t="s">
        <v>40</v>
      </c>
      <c r="D48" s="485"/>
      <c r="E48" s="486" t="s">
        <v>41</v>
      </c>
      <c r="F48" s="486"/>
      <c r="G48" s="486" t="s">
        <v>42</v>
      </c>
      <c r="H48" s="486"/>
      <c r="I48" s="489" t="s">
        <v>14</v>
      </c>
      <c r="J48" s="192"/>
      <c r="K48" s="33"/>
    </row>
    <row r="49" spans="1:13" x14ac:dyDescent="0.2">
      <c r="A49" s="483"/>
      <c r="B49" s="484"/>
      <c r="C49" s="319" t="s">
        <v>43</v>
      </c>
      <c r="D49" s="319" t="s">
        <v>44</v>
      </c>
      <c r="E49" s="184" t="s">
        <v>2</v>
      </c>
      <c r="F49" s="184" t="s">
        <v>45</v>
      </c>
      <c r="G49" s="184" t="s">
        <v>2</v>
      </c>
      <c r="H49" s="184" t="s">
        <v>45</v>
      </c>
      <c r="I49" s="489"/>
      <c r="J49" s="192"/>
      <c r="K49" s="33"/>
    </row>
    <row r="50" spans="1:13" ht="24" x14ac:dyDescent="0.2">
      <c r="A50" s="217" t="s">
        <v>182</v>
      </c>
      <c r="B50" s="179" t="s">
        <v>66</v>
      </c>
      <c r="C50" s="182" t="s">
        <v>47</v>
      </c>
      <c r="D50" s="20">
        <v>0.3</v>
      </c>
      <c r="E50" s="187">
        <v>0</v>
      </c>
      <c r="F50" s="187">
        <f>'PLANILHA GERAL'!S4</f>
        <v>15.7</v>
      </c>
      <c r="G50" s="188">
        <f>D50*E50</f>
        <v>0</v>
      </c>
      <c r="H50" s="188">
        <f>D50*F50</f>
        <v>4.71</v>
      </c>
      <c r="I50" s="256"/>
      <c r="J50" s="324"/>
      <c r="K50" s="33"/>
    </row>
    <row r="51" spans="1:13" ht="24" x14ac:dyDescent="0.2">
      <c r="A51" s="217" t="s">
        <v>183</v>
      </c>
      <c r="B51" s="179" t="s">
        <v>68</v>
      </c>
      <c r="C51" s="182" t="s">
        <v>47</v>
      </c>
      <c r="D51" s="20">
        <v>0.3</v>
      </c>
      <c r="E51" s="187">
        <v>0</v>
      </c>
      <c r="F51" s="187">
        <f>'[1]ORÇAMENTO PPCI GERAL'!S3</f>
        <v>13.33</v>
      </c>
      <c r="G51" s="188">
        <f>E51*D51</f>
        <v>0</v>
      </c>
      <c r="H51" s="188">
        <f>D51*F51</f>
        <v>3.9989999999999997</v>
      </c>
      <c r="I51" s="257"/>
      <c r="J51" s="324"/>
      <c r="K51" s="33"/>
    </row>
    <row r="52" spans="1:13" ht="96.75" thickBot="1" x14ac:dyDescent="0.25">
      <c r="A52" s="376" t="s">
        <v>36</v>
      </c>
      <c r="B52" s="377" t="s">
        <v>357</v>
      </c>
      <c r="C52" s="251" t="s">
        <v>97</v>
      </c>
      <c r="D52" s="252">
        <v>1</v>
      </c>
      <c r="E52" s="187">
        <v>13.25</v>
      </c>
      <c r="F52" s="187">
        <v>0</v>
      </c>
      <c r="G52" s="61">
        <f>E52*D52</f>
        <v>13.25</v>
      </c>
      <c r="H52" s="61">
        <f>D52*F52</f>
        <v>0</v>
      </c>
      <c r="I52" s="258"/>
      <c r="J52" s="192"/>
      <c r="K52" s="33"/>
    </row>
    <row r="53" spans="1:13" ht="13.5" thickBot="1" x14ac:dyDescent="0.25">
      <c r="A53" s="498" t="s">
        <v>46</v>
      </c>
      <c r="B53" s="499"/>
      <c r="C53" s="499"/>
      <c r="D53" s="499"/>
      <c r="E53" s="499"/>
      <c r="F53" s="499"/>
      <c r="G53" s="186">
        <f>SUM(G50:G52)</f>
        <v>13.25</v>
      </c>
      <c r="H53" s="180">
        <f>SUM(H50:H52)</f>
        <v>8.7089999999999996</v>
      </c>
      <c r="I53" s="181">
        <f>G53+H53</f>
        <v>21.959</v>
      </c>
      <c r="J53" s="192"/>
      <c r="K53" s="33"/>
    </row>
    <row r="54" spans="1:13" ht="13.5" thickBot="1" x14ac:dyDescent="0.25">
      <c r="A54" s="214"/>
      <c r="B54" s="59"/>
      <c r="C54" s="59"/>
      <c r="D54" s="59"/>
      <c r="E54" s="59"/>
      <c r="F54" s="59"/>
      <c r="G54" s="59"/>
      <c r="H54" s="59"/>
      <c r="I54" s="59"/>
      <c r="J54" s="192"/>
      <c r="K54" s="33"/>
      <c r="M54" s="155"/>
    </row>
    <row r="55" spans="1:13" ht="23.25" customHeight="1" x14ac:dyDescent="0.2">
      <c r="A55" s="213" t="s">
        <v>224</v>
      </c>
      <c r="B55" s="480" t="s">
        <v>193</v>
      </c>
      <c r="C55" s="481"/>
      <c r="D55" s="481"/>
      <c r="E55" s="481"/>
      <c r="F55" s="481"/>
      <c r="G55" s="481"/>
      <c r="H55" s="481"/>
      <c r="I55" s="482"/>
      <c r="J55" s="192"/>
      <c r="K55" s="33"/>
    </row>
    <row r="56" spans="1:13" x14ac:dyDescent="0.2">
      <c r="A56" s="483" t="s">
        <v>38</v>
      </c>
      <c r="B56" s="484" t="s">
        <v>39</v>
      </c>
      <c r="C56" s="485" t="s">
        <v>40</v>
      </c>
      <c r="D56" s="485"/>
      <c r="E56" s="486" t="s">
        <v>41</v>
      </c>
      <c r="F56" s="486"/>
      <c r="G56" s="486" t="s">
        <v>42</v>
      </c>
      <c r="H56" s="486"/>
      <c r="I56" s="489" t="s">
        <v>14</v>
      </c>
      <c r="J56" s="192"/>
      <c r="K56" s="33"/>
    </row>
    <row r="57" spans="1:13" x14ac:dyDescent="0.2">
      <c r="A57" s="483"/>
      <c r="B57" s="484"/>
      <c r="C57" s="319" t="s">
        <v>43</v>
      </c>
      <c r="D57" s="319" t="s">
        <v>44</v>
      </c>
      <c r="E57" s="184" t="s">
        <v>2</v>
      </c>
      <c r="F57" s="184" t="s">
        <v>45</v>
      </c>
      <c r="G57" s="184" t="s">
        <v>2</v>
      </c>
      <c r="H57" s="184" t="s">
        <v>45</v>
      </c>
      <c r="I57" s="489"/>
      <c r="J57" s="192"/>
      <c r="K57" s="33"/>
    </row>
    <row r="58" spans="1:13" ht="24" x14ac:dyDescent="0.2">
      <c r="A58" s="217" t="s">
        <v>182</v>
      </c>
      <c r="B58" s="179" t="s">
        <v>66</v>
      </c>
      <c r="C58" s="182" t="s">
        <v>47</v>
      </c>
      <c r="D58" s="20">
        <v>0.3</v>
      </c>
      <c r="E58" s="187">
        <v>0</v>
      </c>
      <c r="F58" s="187">
        <f>'[1]ORÇAMENTO PPCI GERAL'!S4</f>
        <v>15.7</v>
      </c>
      <c r="G58" s="188">
        <f>D58*E58</f>
        <v>0</v>
      </c>
      <c r="H58" s="188">
        <f>D58*F58</f>
        <v>4.71</v>
      </c>
      <c r="I58" s="256"/>
      <c r="J58" s="192"/>
      <c r="K58" s="33"/>
    </row>
    <row r="59" spans="1:13" ht="24" x14ac:dyDescent="0.2">
      <c r="A59" s="217" t="s">
        <v>183</v>
      </c>
      <c r="B59" s="179" t="s">
        <v>68</v>
      </c>
      <c r="C59" s="182" t="s">
        <v>47</v>
      </c>
      <c r="D59" s="20">
        <v>0.3</v>
      </c>
      <c r="E59" s="187">
        <v>0</v>
      </c>
      <c r="F59" s="187">
        <f>'[1]ORÇAMENTO PPCI GERAL'!S3</f>
        <v>13.33</v>
      </c>
      <c r="G59" s="188">
        <f>E59*D59</f>
        <v>0</v>
      </c>
      <c r="H59" s="188">
        <f>D59*F59</f>
        <v>3.9989999999999997</v>
      </c>
      <c r="I59" s="257"/>
      <c r="J59" s="192"/>
      <c r="K59" s="33"/>
    </row>
    <row r="60" spans="1:13" ht="84.75" thickBot="1" x14ac:dyDescent="0.25">
      <c r="A60" s="376" t="s">
        <v>36</v>
      </c>
      <c r="B60" s="377" t="s">
        <v>192</v>
      </c>
      <c r="C60" s="251" t="s">
        <v>97</v>
      </c>
      <c r="D60" s="252">
        <v>1</v>
      </c>
      <c r="E60" s="187">
        <v>11.25</v>
      </c>
      <c r="F60" s="187">
        <v>0</v>
      </c>
      <c r="G60" s="61">
        <f>E60*D60</f>
        <v>11.25</v>
      </c>
      <c r="H60" s="61">
        <f>D60*F60</f>
        <v>0</v>
      </c>
      <c r="I60" s="258"/>
      <c r="J60" s="192"/>
      <c r="K60" s="33"/>
    </row>
    <row r="61" spans="1:13" ht="13.5" thickBot="1" x14ac:dyDescent="0.25">
      <c r="A61" s="498" t="s">
        <v>46</v>
      </c>
      <c r="B61" s="499"/>
      <c r="C61" s="499"/>
      <c r="D61" s="499"/>
      <c r="E61" s="499"/>
      <c r="F61" s="499"/>
      <c r="G61" s="186">
        <f>SUM(G58:G60)</f>
        <v>11.25</v>
      </c>
      <c r="H61" s="180">
        <f>SUM(H58:H60)</f>
        <v>8.7089999999999996</v>
      </c>
      <c r="I61" s="181">
        <f>G61+H61</f>
        <v>19.959</v>
      </c>
      <c r="J61" s="192"/>
      <c r="K61" s="33"/>
    </row>
    <row r="62" spans="1:13" ht="13.5" thickBot="1" x14ac:dyDescent="0.25">
      <c r="A62" s="214"/>
      <c r="B62" s="59"/>
      <c r="C62" s="59"/>
      <c r="D62" s="59"/>
      <c r="E62" s="59"/>
      <c r="F62" s="59"/>
      <c r="G62" s="59"/>
      <c r="H62" s="59"/>
      <c r="I62" s="59"/>
      <c r="J62" s="192"/>
      <c r="K62" s="33"/>
    </row>
    <row r="63" spans="1:13" ht="24" customHeight="1" x14ac:dyDescent="0.2">
      <c r="A63" s="213" t="s">
        <v>225</v>
      </c>
      <c r="B63" s="480" t="s">
        <v>322</v>
      </c>
      <c r="C63" s="481"/>
      <c r="D63" s="481"/>
      <c r="E63" s="481"/>
      <c r="F63" s="481"/>
      <c r="G63" s="481"/>
      <c r="H63" s="481"/>
      <c r="I63" s="482"/>
      <c r="J63" s="192"/>
      <c r="K63" s="33"/>
    </row>
    <row r="64" spans="1:13" x14ac:dyDescent="0.2">
      <c r="A64" s="483" t="s">
        <v>38</v>
      </c>
      <c r="B64" s="484" t="s">
        <v>39</v>
      </c>
      <c r="C64" s="485" t="s">
        <v>40</v>
      </c>
      <c r="D64" s="485"/>
      <c r="E64" s="486" t="s">
        <v>41</v>
      </c>
      <c r="F64" s="486"/>
      <c r="G64" s="486" t="s">
        <v>42</v>
      </c>
      <c r="H64" s="486"/>
      <c r="I64" s="489" t="s">
        <v>14</v>
      </c>
      <c r="J64" s="192"/>
      <c r="K64" s="33"/>
    </row>
    <row r="65" spans="1:11" x14ac:dyDescent="0.2">
      <c r="A65" s="483"/>
      <c r="B65" s="484"/>
      <c r="C65" s="319" t="s">
        <v>43</v>
      </c>
      <c r="D65" s="319" t="s">
        <v>44</v>
      </c>
      <c r="E65" s="184" t="s">
        <v>2</v>
      </c>
      <c r="F65" s="184" t="s">
        <v>45</v>
      </c>
      <c r="G65" s="184" t="s">
        <v>2</v>
      </c>
      <c r="H65" s="184" t="s">
        <v>45</v>
      </c>
      <c r="I65" s="489"/>
      <c r="J65" s="192"/>
      <c r="K65" s="33"/>
    </row>
    <row r="66" spans="1:11" ht="24" x14ac:dyDescent="0.2">
      <c r="A66" s="217" t="s">
        <v>182</v>
      </c>
      <c r="B66" s="179" t="s">
        <v>66</v>
      </c>
      <c r="C66" s="182" t="s">
        <v>47</v>
      </c>
      <c r="D66" s="20">
        <v>0.3</v>
      </c>
      <c r="E66" s="187">
        <v>0</v>
      </c>
      <c r="F66" s="187">
        <f>'[1]ORÇAMENTO PPCI GERAL'!S4</f>
        <v>15.7</v>
      </c>
      <c r="G66" s="188">
        <f>D66*E66</f>
        <v>0</v>
      </c>
      <c r="H66" s="188">
        <f>D66*F66</f>
        <v>4.71</v>
      </c>
      <c r="I66" s="256"/>
      <c r="J66" s="324"/>
      <c r="K66" s="33"/>
    </row>
    <row r="67" spans="1:11" ht="24" x14ac:dyDescent="0.2">
      <c r="A67" s="217" t="s">
        <v>183</v>
      </c>
      <c r="B67" s="179" t="s">
        <v>68</v>
      </c>
      <c r="C67" s="182" t="s">
        <v>47</v>
      </c>
      <c r="D67" s="20">
        <v>0.3</v>
      </c>
      <c r="E67" s="187">
        <v>0</v>
      </c>
      <c r="F67" s="187">
        <f>'[1]ORÇAMENTO PPCI GERAL'!S3</f>
        <v>13.33</v>
      </c>
      <c r="G67" s="188">
        <f>E67*D67</f>
        <v>0</v>
      </c>
      <c r="H67" s="188">
        <f>D67*F67</f>
        <v>3.9989999999999997</v>
      </c>
      <c r="I67" s="257"/>
      <c r="J67" s="324"/>
      <c r="K67" s="33"/>
    </row>
    <row r="68" spans="1:11" ht="96.75" thickBot="1" x14ac:dyDescent="0.25">
      <c r="A68" s="376" t="s">
        <v>36</v>
      </c>
      <c r="B68" s="377" t="s">
        <v>321</v>
      </c>
      <c r="C68" s="251" t="s">
        <v>97</v>
      </c>
      <c r="D68" s="252">
        <v>1</v>
      </c>
      <c r="E68" s="187">
        <v>13.25</v>
      </c>
      <c r="F68" s="187">
        <v>0</v>
      </c>
      <c r="G68" s="61">
        <f>E68*D68</f>
        <v>13.25</v>
      </c>
      <c r="H68" s="61">
        <f>D68*F68</f>
        <v>0</v>
      </c>
      <c r="I68" s="258"/>
      <c r="J68" s="192"/>
      <c r="K68" s="33"/>
    </row>
    <row r="69" spans="1:11" ht="13.5" thickBot="1" x14ac:dyDescent="0.25">
      <c r="A69" s="498" t="s">
        <v>46</v>
      </c>
      <c r="B69" s="499"/>
      <c r="C69" s="499"/>
      <c r="D69" s="499"/>
      <c r="E69" s="499"/>
      <c r="F69" s="499"/>
      <c r="G69" s="186">
        <f>SUM(G66:G68)</f>
        <v>13.25</v>
      </c>
      <c r="H69" s="180">
        <f>SUM(H66:H68)</f>
        <v>8.7089999999999996</v>
      </c>
      <c r="I69" s="181">
        <f>G69+H69</f>
        <v>21.959</v>
      </c>
      <c r="J69" s="192"/>
      <c r="K69" s="33"/>
    </row>
    <row r="70" spans="1:11" ht="13.5" thickBot="1" x14ac:dyDescent="0.25">
      <c r="A70" s="214"/>
      <c r="B70" s="59"/>
      <c r="C70" s="59"/>
      <c r="D70" s="59"/>
      <c r="E70" s="59"/>
      <c r="F70" s="59"/>
      <c r="G70" s="59"/>
      <c r="H70" s="59"/>
      <c r="I70" s="59"/>
      <c r="J70" s="192"/>
      <c r="K70" s="33"/>
    </row>
    <row r="71" spans="1:11" ht="37.5" customHeight="1" x14ac:dyDescent="0.2">
      <c r="A71" s="213" t="s">
        <v>226</v>
      </c>
      <c r="B71" s="480" t="s">
        <v>384</v>
      </c>
      <c r="C71" s="481"/>
      <c r="D71" s="481"/>
      <c r="E71" s="481"/>
      <c r="F71" s="481"/>
      <c r="G71" s="481"/>
      <c r="H71" s="481"/>
      <c r="I71" s="482"/>
      <c r="J71" s="192"/>
      <c r="K71" s="33"/>
    </row>
    <row r="72" spans="1:11" x14ac:dyDescent="0.2">
      <c r="A72" s="483" t="s">
        <v>38</v>
      </c>
      <c r="B72" s="484" t="s">
        <v>39</v>
      </c>
      <c r="C72" s="485" t="s">
        <v>40</v>
      </c>
      <c r="D72" s="485"/>
      <c r="E72" s="486" t="s">
        <v>41</v>
      </c>
      <c r="F72" s="486"/>
      <c r="G72" s="486" t="s">
        <v>42</v>
      </c>
      <c r="H72" s="486"/>
      <c r="I72" s="489" t="s">
        <v>14</v>
      </c>
      <c r="J72" s="192"/>
      <c r="K72" s="33"/>
    </row>
    <row r="73" spans="1:11" x14ac:dyDescent="0.2">
      <c r="A73" s="483"/>
      <c r="B73" s="484"/>
      <c r="C73" s="378" t="s">
        <v>43</v>
      </c>
      <c r="D73" s="378" t="s">
        <v>44</v>
      </c>
      <c r="E73" s="184" t="s">
        <v>2</v>
      </c>
      <c r="F73" s="184" t="s">
        <v>45</v>
      </c>
      <c r="G73" s="184" t="s">
        <v>2</v>
      </c>
      <c r="H73" s="184" t="s">
        <v>45</v>
      </c>
      <c r="I73" s="489"/>
      <c r="J73" s="192"/>
      <c r="K73" s="33"/>
    </row>
    <row r="74" spans="1:11" ht="24" x14ac:dyDescent="0.2">
      <c r="A74" s="344" t="s">
        <v>177</v>
      </c>
      <c r="B74" s="347" t="s">
        <v>169</v>
      </c>
      <c r="C74" s="345" t="s">
        <v>99</v>
      </c>
      <c r="D74" s="348">
        <f>(1.15*0.95*0.05)</f>
        <v>5.4624999999999993E-2</v>
      </c>
      <c r="E74" s="39">
        <v>73.599999999999994</v>
      </c>
      <c r="F74" s="39">
        <v>23.97</v>
      </c>
      <c r="G74" s="40">
        <f t="shared" ref="G74:G86" si="2">D74*E74</f>
        <v>4.0203999999999995</v>
      </c>
      <c r="H74" s="21">
        <f t="shared" ref="H74:H86" si="3">D74*F74</f>
        <v>1.3093612499999998</v>
      </c>
      <c r="I74" s="259"/>
      <c r="J74" s="324"/>
    </row>
    <row r="75" spans="1:11" ht="48" x14ac:dyDescent="0.2">
      <c r="A75" s="340" t="s">
        <v>366</v>
      </c>
      <c r="B75" s="22" t="s">
        <v>365</v>
      </c>
      <c r="C75" s="343" t="s">
        <v>99</v>
      </c>
      <c r="D75" s="350">
        <f>(1.15*0.95*0.05)</f>
        <v>5.4624999999999993E-2</v>
      </c>
      <c r="E75" s="30">
        <f>435.05-F75</f>
        <v>252.28000000000003</v>
      </c>
      <c r="F75" s="30">
        <f>4*'PLANILHA GERAL'!S4+9*'PLANILHA GERAL'!S3</f>
        <v>182.76999999999998</v>
      </c>
      <c r="G75" s="44">
        <f t="shared" si="2"/>
        <v>13.780794999999999</v>
      </c>
      <c r="H75" s="44">
        <f t="shared" si="3"/>
        <v>9.9838112499999969</v>
      </c>
      <c r="I75" s="32"/>
      <c r="J75" s="324"/>
    </row>
    <row r="76" spans="1:11" ht="72" x14ac:dyDescent="0.2">
      <c r="A76" s="340" t="s">
        <v>368</v>
      </c>
      <c r="B76" s="342" t="s">
        <v>367</v>
      </c>
      <c r="C76" s="341" t="s">
        <v>98</v>
      </c>
      <c r="D76" s="349">
        <f>(3.6*0.65)-(0.6*0.6)</f>
        <v>1.9800000000000004</v>
      </c>
      <c r="E76" s="30">
        <f>105.6-F76</f>
        <v>57.818999999999996</v>
      </c>
      <c r="F76" s="30">
        <f>1.6*'PLANILHA GERAL'!S4+1.7*'PLANILHA GERAL'!S3</f>
        <v>47.780999999999999</v>
      </c>
      <c r="G76" s="44">
        <f t="shared" si="2"/>
        <v>114.48162000000002</v>
      </c>
      <c r="H76" s="44">
        <f t="shared" si="3"/>
        <v>94.606380000000016</v>
      </c>
      <c r="I76" s="32"/>
      <c r="J76" s="324"/>
    </row>
    <row r="77" spans="1:11" ht="36" x14ac:dyDescent="0.2">
      <c r="A77" s="340" t="s">
        <v>370</v>
      </c>
      <c r="B77" s="342" t="s">
        <v>369</v>
      </c>
      <c r="C77" s="341" t="s">
        <v>99</v>
      </c>
      <c r="D77" s="349">
        <f>(1.25*1*0.05)</f>
        <v>6.25E-2</v>
      </c>
      <c r="E77" s="30">
        <v>796.42</v>
      </c>
      <c r="F77" s="30">
        <v>666.22</v>
      </c>
      <c r="G77" s="44">
        <f t="shared" si="2"/>
        <v>49.776249999999997</v>
      </c>
      <c r="H77" s="44">
        <f t="shared" si="3"/>
        <v>41.638750000000002</v>
      </c>
      <c r="I77" s="32"/>
      <c r="J77" s="324"/>
    </row>
    <row r="78" spans="1:11" ht="36" x14ac:dyDescent="0.2">
      <c r="A78" s="340" t="s">
        <v>179</v>
      </c>
      <c r="B78" s="342" t="s">
        <v>180</v>
      </c>
      <c r="C78" s="341" t="s">
        <v>98</v>
      </c>
      <c r="D78" s="349">
        <f>(4.2*0.65)+(0.15*2*0.65)-(0.6*0.6)+(3*0.65)-(0.6*0.6)</f>
        <v>4.1550000000000002</v>
      </c>
      <c r="E78" s="30">
        <f>24-F78</f>
        <v>7.3155515000000015</v>
      </c>
      <c r="F78" s="30">
        <f>0.0169*'PLANILHA GERAL'!S16+0.58005*'PLANILHA GERAL'!S3+0.55*'PLANILHA GERAL'!S4</f>
        <v>16.684448499999998</v>
      </c>
      <c r="G78" s="44">
        <f t="shared" si="2"/>
        <v>30.396116482500009</v>
      </c>
      <c r="H78" s="44">
        <f t="shared" si="3"/>
        <v>69.323883517499993</v>
      </c>
      <c r="I78" s="32"/>
      <c r="J78" s="324"/>
    </row>
    <row r="79" spans="1:11" ht="60" x14ac:dyDescent="0.2">
      <c r="A79" s="340" t="s">
        <v>181</v>
      </c>
      <c r="B79" s="22" t="s">
        <v>92</v>
      </c>
      <c r="C79" s="341" t="s">
        <v>98</v>
      </c>
      <c r="D79" s="349">
        <f>(4.2*0.65)+(0.15*2*0.65)-(0.6*0.6)+(3*0.65)-(0.6*0.6)</f>
        <v>4.1550000000000002</v>
      </c>
      <c r="E79" s="30">
        <f>14.41-F79</f>
        <v>2.4845000000000006</v>
      </c>
      <c r="F79" s="30">
        <f>0.5*'PLANILHA GERAL'!S4+0.33*'PLANILHA GERAL'!V3</f>
        <v>11.9255</v>
      </c>
      <c r="G79" s="44">
        <f t="shared" si="2"/>
        <v>10.323097500000003</v>
      </c>
      <c r="H79" s="44">
        <f t="shared" si="3"/>
        <v>49.550452499999999</v>
      </c>
      <c r="I79" s="32"/>
      <c r="J79" s="324"/>
    </row>
    <row r="80" spans="1:11" ht="36" x14ac:dyDescent="0.2">
      <c r="A80" s="340" t="s">
        <v>243</v>
      </c>
      <c r="B80" s="346" t="s">
        <v>242</v>
      </c>
      <c r="C80" s="41" t="s">
        <v>98</v>
      </c>
      <c r="D80" s="29">
        <f>0.6*0.6</f>
        <v>0.36</v>
      </c>
      <c r="E80" s="30">
        <f>440.59-F80</f>
        <v>383.99199999999996</v>
      </c>
      <c r="F80" s="30">
        <f>(0.5*'PLANILHA GERAL'!S4)+(1.3*'PLANILHA GERAL'!S12)+(2.2*'PLANILHA GERAL'!S3)</f>
        <v>56.597999999999999</v>
      </c>
      <c r="G80" s="44">
        <f t="shared" si="2"/>
        <v>138.23711999999998</v>
      </c>
      <c r="H80" s="44">
        <f t="shared" si="3"/>
        <v>20.37528</v>
      </c>
      <c r="I80" s="32"/>
      <c r="J80" s="324"/>
    </row>
    <row r="81" spans="1:11" ht="72" x14ac:dyDescent="0.2">
      <c r="A81" s="340" t="s">
        <v>371</v>
      </c>
      <c r="B81" s="346" t="s">
        <v>333</v>
      </c>
      <c r="C81" s="41" t="s">
        <v>98</v>
      </c>
      <c r="D81" s="29">
        <f>0.7*0.6</f>
        <v>0.42</v>
      </c>
      <c r="E81" s="30">
        <v>215.1</v>
      </c>
      <c r="F81" s="30">
        <f>(1.5*'PLANILHA GERAL'!S3)+(1.5*'PLANILHA GERAL'!S4)</f>
        <v>43.545000000000002</v>
      </c>
      <c r="G81" s="44">
        <f t="shared" si="2"/>
        <v>90.341999999999999</v>
      </c>
      <c r="H81" s="44">
        <f t="shared" si="3"/>
        <v>18.288900000000002</v>
      </c>
      <c r="I81" s="32"/>
      <c r="J81" s="324"/>
    </row>
    <row r="82" spans="1:11" ht="24" x14ac:dyDescent="0.2">
      <c r="A82" s="340" t="s">
        <v>406</v>
      </c>
      <c r="B82" s="346" t="s">
        <v>372</v>
      </c>
      <c r="C82" s="41" t="s">
        <v>97</v>
      </c>
      <c r="D82" s="29">
        <v>1</v>
      </c>
      <c r="E82" s="30">
        <f>G45</f>
        <v>38.450000000000003</v>
      </c>
      <c r="F82" s="30">
        <f>H45</f>
        <v>21.02196</v>
      </c>
      <c r="G82" s="44">
        <f t="shared" si="2"/>
        <v>38.450000000000003</v>
      </c>
      <c r="H82" s="44">
        <f t="shared" si="3"/>
        <v>21.02196</v>
      </c>
      <c r="I82" s="32"/>
      <c r="J82" s="324"/>
    </row>
    <row r="83" spans="1:11" ht="36" x14ac:dyDescent="0.2">
      <c r="A83" s="340" t="s">
        <v>378</v>
      </c>
      <c r="B83" s="346" t="s">
        <v>377</v>
      </c>
      <c r="C83" s="41" t="s">
        <v>97</v>
      </c>
      <c r="D83" s="29">
        <v>1</v>
      </c>
      <c r="E83" s="30">
        <v>19.78</v>
      </c>
      <c r="F83" s="30">
        <v>0</v>
      </c>
      <c r="G83" s="44">
        <f t="shared" si="2"/>
        <v>19.78</v>
      </c>
      <c r="H83" s="44">
        <f t="shared" si="3"/>
        <v>0</v>
      </c>
      <c r="I83" s="32"/>
      <c r="J83" s="324"/>
    </row>
    <row r="84" spans="1:11" ht="36" x14ac:dyDescent="0.2">
      <c r="A84" s="340" t="s">
        <v>374</v>
      </c>
      <c r="B84" s="346" t="s">
        <v>373</v>
      </c>
      <c r="C84" s="41" t="s">
        <v>97</v>
      </c>
      <c r="D84" s="29">
        <v>1</v>
      </c>
      <c r="E84" s="30">
        <v>21</v>
      </c>
      <c r="F84" s="30">
        <f>(0.5*'PLANILHA GERAL'!S5)+(0.5*'PLANILHA GERAL'!S3)</f>
        <v>14.469999999999999</v>
      </c>
      <c r="G84" s="44">
        <f t="shared" si="2"/>
        <v>21</v>
      </c>
      <c r="H84" s="44">
        <f t="shared" si="3"/>
        <v>14.469999999999999</v>
      </c>
      <c r="I84" s="32"/>
      <c r="J84" s="324"/>
    </row>
    <row r="85" spans="1:11" ht="24" x14ac:dyDescent="0.2">
      <c r="A85" s="340" t="s">
        <v>379</v>
      </c>
      <c r="B85" s="346" t="s">
        <v>375</v>
      </c>
      <c r="C85" s="41" t="s">
        <v>97</v>
      </c>
      <c r="D85" s="29">
        <v>1</v>
      </c>
      <c r="E85" s="30">
        <v>32.06</v>
      </c>
      <c r="F85" s="30">
        <f>0.12*'PLANILHA GERAL'!S5</f>
        <v>1.8731999999999998</v>
      </c>
      <c r="G85" s="44">
        <f t="shared" si="2"/>
        <v>32.06</v>
      </c>
      <c r="H85" s="44">
        <f t="shared" si="3"/>
        <v>1.8731999999999998</v>
      </c>
      <c r="I85" s="32"/>
      <c r="J85" s="324"/>
    </row>
    <row r="86" spans="1:11" ht="24.75" thickBot="1" x14ac:dyDescent="0.25">
      <c r="A86" s="340" t="s">
        <v>380</v>
      </c>
      <c r="B86" s="346" t="s">
        <v>376</v>
      </c>
      <c r="C86" s="41" t="s">
        <v>97</v>
      </c>
      <c r="D86" s="29">
        <v>1</v>
      </c>
      <c r="E86" s="30">
        <v>14.16</v>
      </c>
      <c r="F86" s="30">
        <f>(0.03*'PLANILHA GERAL'!S5)</f>
        <v>0.46829999999999994</v>
      </c>
      <c r="G86" s="44">
        <f t="shared" si="2"/>
        <v>14.16</v>
      </c>
      <c r="H86" s="44">
        <f t="shared" si="3"/>
        <v>0.46829999999999994</v>
      </c>
      <c r="I86" s="32"/>
      <c r="J86" s="324"/>
    </row>
    <row r="87" spans="1:11" ht="13.5" thickBot="1" x14ac:dyDescent="0.25">
      <c r="A87" s="500" t="s">
        <v>46</v>
      </c>
      <c r="B87" s="501"/>
      <c r="C87" s="501"/>
      <c r="D87" s="501"/>
      <c r="E87" s="501"/>
      <c r="F87" s="502"/>
      <c r="G87" s="186">
        <f>SUM(G74:G86)</f>
        <v>576.8073989825001</v>
      </c>
      <c r="H87" s="180">
        <f>SUM(H74:H86)</f>
        <v>342.91027851749993</v>
      </c>
      <c r="I87" s="181">
        <f>G87+H87</f>
        <v>919.71767750000004</v>
      </c>
      <c r="J87" s="192"/>
      <c r="K87" s="33"/>
    </row>
    <row r="88" spans="1:11" ht="13.5" thickBot="1" x14ac:dyDescent="0.25">
      <c r="A88" s="183"/>
      <c r="B88" s="183"/>
      <c r="C88" s="183"/>
      <c r="D88" s="183"/>
      <c r="E88" s="183"/>
      <c r="F88" s="202"/>
      <c r="G88" s="35"/>
      <c r="H88" s="34"/>
      <c r="I88" s="36"/>
      <c r="J88" s="192"/>
      <c r="K88" s="33"/>
    </row>
    <row r="89" spans="1:11" ht="25.5" customHeight="1" x14ac:dyDescent="0.2">
      <c r="A89" s="213" t="s">
        <v>355</v>
      </c>
      <c r="B89" s="480" t="s">
        <v>207</v>
      </c>
      <c r="C89" s="481"/>
      <c r="D89" s="481"/>
      <c r="E89" s="481"/>
      <c r="F89" s="481"/>
      <c r="G89" s="481"/>
      <c r="H89" s="481"/>
      <c r="I89" s="482"/>
      <c r="J89" s="192"/>
      <c r="K89" s="33"/>
    </row>
    <row r="90" spans="1:11" x14ac:dyDescent="0.2">
      <c r="A90" s="515" t="s">
        <v>38</v>
      </c>
      <c r="B90" s="503" t="s">
        <v>39</v>
      </c>
      <c r="C90" s="505" t="s">
        <v>40</v>
      </c>
      <c r="D90" s="506"/>
      <c r="E90" s="476" t="s">
        <v>41</v>
      </c>
      <c r="F90" s="477"/>
      <c r="G90" s="476" t="s">
        <v>42</v>
      </c>
      <c r="H90" s="477"/>
      <c r="I90" s="478" t="s">
        <v>14</v>
      </c>
      <c r="J90" s="192"/>
      <c r="K90" s="33"/>
    </row>
    <row r="91" spans="1:11" x14ac:dyDescent="0.2">
      <c r="A91" s="516"/>
      <c r="B91" s="504"/>
      <c r="C91" s="319" t="s">
        <v>43</v>
      </c>
      <c r="D91" s="319" t="s">
        <v>44</v>
      </c>
      <c r="E91" s="184" t="s">
        <v>2</v>
      </c>
      <c r="F91" s="184" t="s">
        <v>45</v>
      </c>
      <c r="G91" s="184" t="s">
        <v>2</v>
      </c>
      <c r="H91" s="184" t="s">
        <v>45</v>
      </c>
      <c r="I91" s="479"/>
      <c r="J91" s="192"/>
      <c r="K91" s="33"/>
    </row>
    <row r="92" spans="1:11" ht="24" x14ac:dyDescent="0.2">
      <c r="A92" s="218" t="s">
        <v>194</v>
      </c>
      <c r="B92" s="179" t="s">
        <v>75</v>
      </c>
      <c r="C92" s="176" t="s">
        <v>47</v>
      </c>
      <c r="D92" s="38">
        <v>0.98</v>
      </c>
      <c r="E92" s="39">
        <v>0</v>
      </c>
      <c r="F92" s="39">
        <f>'PLANILHA GERAL'!S5</f>
        <v>15.61</v>
      </c>
      <c r="G92" s="40">
        <f>D92*E92</f>
        <v>0</v>
      </c>
      <c r="H92" s="21">
        <f>D92*F92</f>
        <v>15.297799999999999</v>
      </c>
      <c r="I92" s="259"/>
      <c r="J92" s="324"/>
    </row>
    <row r="93" spans="1:11" ht="24" x14ac:dyDescent="0.2">
      <c r="A93" s="325" t="s">
        <v>183</v>
      </c>
      <c r="B93" s="28" t="s">
        <v>68</v>
      </c>
      <c r="C93" s="29" t="s">
        <v>47</v>
      </c>
      <c r="D93" s="29">
        <v>0.98</v>
      </c>
      <c r="E93" s="30">
        <v>0</v>
      </c>
      <c r="F93" s="30">
        <f>'[1]ORÇAMENTO PPCI GERAL'!S3</f>
        <v>13.33</v>
      </c>
      <c r="G93" s="44">
        <f>D93*E93</f>
        <v>0</v>
      </c>
      <c r="H93" s="44">
        <f>D93*F93</f>
        <v>13.0634</v>
      </c>
      <c r="I93" s="32"/>
      <c r="J93" s="324"/>
    </row>
    <row r="94" spans="1:11" ht="48.75" thickBot="1" x14ac:dyDescent="0.25">
      <c r="A94" s="219" t="s">
        <v>205</v>
      </c>
      <c r="B94" s="22" t="s">
        <v>206</v>
      </c>
      <c r="C94" s="23" t="s">
        <v>55</v>
      </c>
      <c r="D94" s="41">
        <v>1</v>
      </c>
      <c r="E94" s="42">
        <v>10</v>
      </c>
      <c r="F94" s="42">
        <v>0</v>
      </c>
      <c r="G94" s="43">
        <f>D94*E94</f>
        <v>10</v>
      </c>
      <c r="H94" s="44">
        <f>D94*F94</f>
        <v>0</v>
      </c>
      <c r="I94" s="260"/>
      <c r="J94" s="326"/>
    </row>
    <row r="95" spans="1:11" ht="13.5" thickBot="1" x14ac:dyDescent="0.25">
      <c r="A95" s="500" t="s">
        <v>46</v>
      </c>
      <c r="B95" s="501"/>
      <c r="C95" s="501"/>
      <c r="D95" s="501"/>
      <c r="E95" s="501"/>
      <c r="F95" s="502"/>
      <c r="G95" s="186">
        <f>SUM(G92:G94)</f>
        <v>10</v>
      </c>
      <c r="H95" s="180">
        <f>SUM(H92:H94)</f>
        <v>28.361199999999997</v>
      </c>
      <c r="I95" s="181">
        <f>G95+H95</f>
        <v>38.361199999999997</v>
      </c>
      <c r="J95" s="192"/>
      <c r="K95" s="33"/>
    </row>
    <row r="96" spans="1:11" ht="13.5" thickBot="1" x14ac:dyDescent="0.25">
      <c r="A96" s="183"/>
      <c r="B96" s="183"/>
      <c r="C96" s="183"/>
      <c r="D96" s="183"/>
      <c r="E96" s="183"/>
      <c r="F96" s="202"/>
      <c r="G96" s="35"/>
      <c r="H96" s="34"/>
      <c r="I96" s="36"/>
      <c r="J96" s="192"/>
      <c r="K96" s="33"/>
    </row>
    <row r="97" spans="1:9" ht="30" customHeight="1" x14ac:dyDescent="0.2">
      <c r="A97" s="356">
        <v>11</v>
      </c>
      <c r="B97" s="510" t="s">
        <v>387</v>
      </c>
      <c r="C97" s="511"/>
      <c r="D97" s="511"/>
      <c r="E97" s="511"/>
      <c r="F97" s="511"/>
      <c r="G97" s="511"/>
      <c r="H97" s="511"/>
      <c r="I97" s="512"/>
    </row>
    <row r="98" spans="1:9" ht="14.25" customHeight="1" x14ac:dyDescent="0.2">
      <c r="A98" s="513" t="s">
        <v>38</v>
      </c>
      <c r="B98" s="503" t="s">
        <v>39</v>
      </c>
      <c r="C98" s="505" t="s">
        <v>40</v>
      </c>
      <c r="D98" s="506"/>
      <c r="E98" s="476" t="s">
        <v>41</v>
      </c>
      <c r="F98" s="477"/>
      <c r="G98" s="476" t="s">
        <v>42</v>
      </c>
      <c r="H98" s="477"/>
      <c r="I98" s="478" t="s">
        <v>14</v>
      </c>
    </row>
    <row r="99" spans="1:9" x14ac:dyDescent="0.2">
      <c r="A99" s="514"/>
      <c r="B99" s="504"/>
      <c r="C99" s="351" t="s">
        <v>43</v>
      </c>
      <c r="D99" s="351" t="s">
        <v>44</v>
      </c>
      <c r="E99" s="184" t="s">
        <v>2</v>
      </c>
      <c r="F99" s="184" t="s">
        <v>45</v>
      </c>
      <c r="G99" s="184" t="s">
        <v>2</v>
      </c>
      <c r="H99" s="184" t="s">
        <v>45</v>
      </c>
      <c r="I99" s="479"/>
    </row>
    <row r="100" spans="1:9" ht="28.5" customHeight="1" x14ac:dyDescent="0.2">
      <c r="A100" s="357" t="s">
        <v>388</v>
      </c>
      <c r="B100" s="358" t="s">
        <v>389</v>
      </c>
      <c r="C100" s="359" t="s">
        <v>47</v>
      </c>
      <c r="D100" s="360">
        <v>0.6</v>
      </c>
      <c r="E100" s="189">
        <v>0</v>
      </c>
      <c r="F100" s="189">
        <f>'PLANILHA GERAL'!S7</f>
        <v>15.61</v>
      </c>
      <c r="G100" s="149">
        <f>D100*E100</f>
        <v>0</v>
      </c>
      <c r="H100" s="149">
        <f>D100*F100</f>
        <v>9.3659999999999997</v>
      </c>
      <c r="I100" s="507"/>
    </row>
    <row r="101" spans="1:9" ht="28.5" customHeight="1" x14ac:dyDescent="0.2">
      <c r="A101" s="361" t="s">
        <v>390</v>
      </c>
      <c r="B101" s="362" t="s">
        <v>68</v>
      </c>
      <c r="C101" s="363" t="s">
        <v>47</v>
      </c>
      <c r="D101" s="364">
        <v>0.6</v>
      </c>
      <c r="E101" s="365">
        <v>0</v>
      </c>
      <c r="F101" s="365">
        <f>'PLANILHA GERAL'!S10</f>
        <v>13.65</v>
      </c>
      <c r="G101" s="366">
        <f>D101*E101</f>
        <v>0</v>
      </c>
      <c r="H101" s="366">
        <f>D101*F101</f>
        <v>8.19</v>
      </c>
      <c r="I101" s="508"/>
    </row>
    <row r="102" spans="1:9" ht="39.75" customHeight="1" thickBot="1" x14ac:dyDescent="0.25">
      <c r="A102" s="367" t="s">
        <v>391</v>
      </c>
      <c r="B102" s="368" t="s">
        <v>392</v>
      </c>
      <c r="C102" s="369" t="s">
        <v>97</v>
      </c>
      <c r="D102" s="370">
        <v>1</v>
      </c>
      <c r="E102" s="371">
        <v>82.71</v>
      </c>
      <c r="F102" s="372">
        <v>0</v>
      </c>
      <c r="G102" s="373">
        <f>D102*E102</f>
        <v>82.71</v>
      </c>
      <c r="H102" s="373">
        <f>D102*F102</f>
        <v>0</v>
      </c>
      <c r="I102" s="509"/>
    </row>
    <row r="103" spans="1:9" ht="13.5" customHeight="1" thickBot="1" x14ac:dyDescent="0.25">
      <c r="A103" s="500" t="s">
        <v>46</v>
      </c>
      <c r="B103" s="501"/>
      <c r="C103" s="501"/>
      <c r="D103" s="501"/>
      <c r="E103" s="501"/>
      <c r="F103" s="502"/>
      <c r="G103" s="186">
        <f>SUM(G100:G102)</f>
        <v>82.71</v>
      </c>
      <c r="H103" s="180">
        <f>SUM(H100:H102)</f>
        <v>17.555999999999997</v>
      </c>
      <c r="I103" s="181">
        <f>G103+H103</f>
        <v>100.26599999999999</v>
      </c>
    </row>
    <row r="104" spans="1:9" ht="13.5" thickBot="1" x14ac:dyDescent="0.25"/>
    <row r="105" spans="1:9" ht="30" customHeight="1" x14ac:dyDescent="0.2">
      <c r="A105" s="356">
        <v>12</v>
      </c>
      <c r="B105" s="510" t="s">
        <v>419</v>
      </c>
      <c r="C105" s="511"/>
      <c r="D105" s="511"/>
      <c r="E105" s="511"/>
      <c r="F105" s="511"/>
      <c r="G105" s="511"/>
      <c r="H105" s="511"/>
      <c r="I105" s="512"/>
    </row>
    <row r="106" spans="1:9" ht="14.25" customHeight="1" x14ac:dyDescent="0.2">
      <c r="A106" s="513" t="s">
        <v>38</v>
      </c>
      <c r="B106" s="503" t="s">
        <v>39</v>
      </c>
      <c r="C106" s="505" t="s">
        <v>40</v>
      </c>
      <c r="D106" s="506"/>
      <c r="E106" s="476" t="s">
        <v>41</v>
      </c>
      <c r="F106" s="477"/>
      <c r="G106" s="476" t="s">
        <v>42</v>
      </c>
      <c r="H106" s="477"/>
      <c r="I106" s="478" t="s">
        <v>14</v>
      </c>
    </row>
    <row r="107" spans="1:9" x14ac:dyDescent="0.2">
      <c r="A107" s="514"/>
      <c r="B107" s="504"/>
      <c r="C107" s="379" t="s">
        <v>43</v>
      </c>
      <c r="D107" s="379" t="s">
        <v>44</v>
      </c>
      <c r="E107" s="184" t="s">
        <v>2</v>
      </c>
      <c r="F107" s="184" t="s">
        <v>45</v>
      </c>
      <c r="G107" s="184" t="s">
        <v>2</v>
      </c>
      <c r="H107" s="184" t="s">
        <v>45</v>
      </c>
      <c r="I107" s="479"/>
    </row>
    <row r="108" spans="1:9" ht="28.5" customHeight="1" thickBot="1" x14ac:dyDescent="0.25">
      <c r="A108" s="357" t="s">
        <v>36</v>
      </c>
      <c r="B108" s="358" t="s">
        <v>416</v>
      </c>
      <c r="C108" s="359" t="s">
        <v>417</v>
      </c>
      <c r="D108" s="360">
        <v>1</v>
      </c>
      <c r="E108" s="189">
        <v>0</v>
      </c>
      <c r="F108" s="189">
        <v>3.6</v>
      </c>
      <c r="G108" s="149">
        <f>D108*E108</f>
        <v>0</v>
      </c>
      <c r="H108" s="149">
        <f>D108*F108</f>
        <v>3.6</v>
      </c>
      <c r="I108" s="380"/>
    </row>
    <row r="109" spans="1:9" ht="13.5" customHeight="1" thickBot="1" x14ac:dyDescent="0.25">
      <c r="A109" s="500" t="s">
        <v>46</v>
      </c>
      <c r="B109" s="501"/>
      <c r="C109" s="501"/>
      <c r="D109" s="501"/>
      <c r="E109" s="501"/>
      <c r="F109" s="502"/>
      <c r="G109" s="186">
        <f>SUM(G108:G108)</f>
        <v>0</v>
      </c>
      <c r="H109" s="180">
        <f>SUM(H108:H108)</f>
        <v>3.6</v>
      </c>
      <c r="I109" s="181">
        <f>G109+H109</f>
        <v>3.6</v>
      </c>
    </row>
  </sheetData>
  <mergeCells count="109">
    <mergeCell ref="A109:F109"/>
    <mergeCell ref="B40:B41"/>
    <mergeCell ref="C40:D40"/>
    <mergeCell ref="E40:F40"/>
    <mergeCell ref="G40:H40"/>
    <mergeCell ref="I40:I41"/>
    <mergeCell ref="B63:I63"/>
    <mergeCell ref="A64:A65"/>
    <mergeCell ref="E64:F64"/>
    <mergeCell ref="A53:F53"/>
    <mergeCell ref="I100:I102"/>
    <mergeCell ref="A103:F103"/>
    <mergeCell ref="B97:I97"/>
    <mergeCell ref="A98:A99"/>
    <mergeCell ref="B98:B99"/>
    <mergeCell ref="C98:D98"/>
    <mergeCell ref="E98:F98"/>
    <mergeCell ref="A90:A91"/>
    <mergeCell ref="A87:F87"/>
    <mergeCell ref="B105:I105"/>
    <mergeCell ref="A106:A107"/>
    <mergeCell ref="B106:B107"/>
    <mergeCell ref="C106:D106"/>
    <mergeCell ref="E106:F106"/>
    <mergeCell ref="G106:H106"/>
    <mergeCell ref="I106:I107"/>
    <mergeCell ref="G34:H34"/>
    <mergeCell ref="I34:I35"/>
    <mergeCell ref="B33:I33"/>
    <mergeCell ref="A34:A35"/>
    <mergeCell ref="A95:F95"/>
    <mergeCell ref="B71:I71"/>
    <mergeCell ref="A72:A73"/>
    <mergeCell ref="B72:B73"/>
    <mergeCell ref="C72:D72"/>
    <mergeCell ref="E72:F72"/>
    <mergeCell ref="G72:H72"/>
    <mergeCell ref="I72:I73"/>
    <mergeCell ref="B64:B65"/>
    <mergeCell ref="C64:D64"/>
    <mergeCell ref="I64:I65"/>
    <mergeCell ref="A69:F69"/>
    <mergeCell ref="G48:H48"/>
    <mergeCell ref="I48:I49"/>
    <mergeCell ref="B90:B91"/>
    <mergeCell ref="C90:D90"/>
    <mergeCell ref="E90:F90"/>
    <mergeCell ref="G90:H90"/>
    <mergeCell ref="I90:I91"/>
    <mergeCell ref="B89:I89"/>
    <mergeCell ref="C56:D56"/>
    <mergeCell ref="E56:F56"/>
    <mergeCell ref="G56:H56"/>
    <mergeCell ref="I56:I57"/>
    <mergeCell ref="G64:H64"/>
    <mergeCell ref="B55:I55"/>
    <mergeCell ref="A45:F45"/>
    <mergeCell ref="I13:I14"/>
    <mergeCell ref="A16:F16"/>
    <mergeCell ref="B18:I18"/>
    <mergeCell ref="B56:B57"/>
    <mergeCell ref="A56:A57"/>
    <mergeCell ref="A61:F61"/>
    <mergeCell ref="B25:I25"/>
    <mergeCell ref="A26:A27"/>
    <mergeCell ref="B26:B27"/>
    <mergeCell ref="C26:D26"/>
    <mergeCell ref="E26:F26"/>
    <mergeCell ref="G26:H26"/>
    <mergeCell ref="I26:I27"/>
    <mergeCell ref="A31:F31"/>
    <mergeCell ref="B34:B35"/>
    <mergeCell ref="C34:D34"/>
    <mergeCell ref="E34:F34"/>
    <mergeCell ref="A1:I1"/>
    <mergeCell ref="A2:I2"/>
    <mergeCell ref="A3:I3"/>
    <mergeCell ref="A4:I4"/>
    <mergeCell ref="B6:I6"/>
    <mergeCell ref="A7:A8"/>
    <mergeCell ref="B7:B8"/>
    <mergeCell ref="C7:D7"/>
    <mergeCell ref="E7:F7"/>
    <mergeCell ref="G7:H7"/>
    <mergeCell ref="I7:I8"/>
    <mergeCell ref="G98:H98"/>
    <mergeCell ref="I98:I99"/>
    <mergeCell ref="B47:I47"/>
    <mergeCell ref="A48:A49"/>
    <mergeCell ref="B48:B49"/>
    <mergeCell ref="C48:D48"/>
    <mergeCell ref="E48:F48"/>
    <mergeCell ref="A10:F10"/>
    <mergeCell ref="B12:I12"/>
    <mergeCell ref="A13:A14"/>
    <mergeCell ref="B13:B14"/>
    <mergeCell ref="C13:D13"/>
    <mergeCell ref="E13:F13"/>
    <mergeCell ref="G13:H13"/>
    <mergeCell ref="B39:I39"/>
    <mergeCell ref="A40:A41"/>
    <mergeCell ref="I19:I20"/>
    <mergeCell ref="A23:F23"/>
    <mergeCell ref="A19:A20"/>
    <mergeCell ref="B19:B20"/>
    <mergeCell ref="C19:D19"/>
    <mergeCell ref="E19:F19"/>
    <mergeCell ref="G19:H19"/>
    <mergeCell ref="A37:F37"/>
  </mergeCells>
  <pageMargins left="0.511811024" right="0.511811024" top="0.78740157499999996" bottom="0.78740157499999996" header="0.31496062000000002" footer="0.31496062000000002"/>
  <pageSetup paperSize="9" scale="85" orientation="portrait" r:id="rId1"/>
  <headerFooter>
    <oddHeader>&amp;CDMS - Arquitetura &amp; EngenhariaCNPJ/MF: 18.037.078.0001-46 - Inscrição Municipal: 442644-4 - CREA/RS 198989 CAU/RS</oddHeader>
    <oddFooter>&amp;C_______________________________________________________________________________________________Rua Gen. Câmara, nº 122 - Rio Grande/RS - (53) 3204.0888 - contato@pggt.com.brWeb site: www.progettoarqeng.com.br</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dimension ref="A1:F39"/>
  <sheetViews>
    <sheetView view="pageBreakPreview" zoomScaleSheetLayoutView="100" workbookViewId="0">
      <selection activeCell="J24" sqref="J24"/>
    </sheetView>
  </sheetViews>
  <sheetFormatPr defaultColWidth="9" defaultRowHeight="12.75" x14ac:dyDescent="0.2"/>
  <cols>
    <col min="4" max="4" width="43.5703125" customWidth="1"/>
    <col min="5" max="5" width="9.85546875" bestFit="1" customWidth="1"/>
  </cols>
  <sheetData>
    <row r="1" spans="1:6" x14ac:dyDescent="0.2">
      <c r="A1" s="7" t="s">
        <v>78</v>
      </c>
    </row>
    <row r="4" spans="1:6" ht="13.5" thickBot="1" x14ac:dyDescent="0.25"/>
    <row r="5" spans="1:6" ht="13.5" thickTop="1" x14ac:dyDescent="0.2">
      <c r="B5" s="517" t="s">
        <v>429</v>
      </c>
      <c r="C5" s="518"/>
      <c r="D5" s="518"/>
      <c r="E5" s="519"/>
      <c r="F5" s="88"/>
    </row>
    <row r="6" spans="1:6" ht="13.5" thickBot="1" x14ac:dyDescent="0.25">
      <c r="B6" s="520"/>
      <c r="C6" s="521"/>
      <c r="D6" s="521"/>
      <c r="E6" s="522"/>
      <c r="F6" s="88"/>
    </row>
    <row r="7" spans="1:6" ht="13.5" thickTop="1" x14ac:dyDescent="0.2">
      <c r="B7" s="89" t="s">
        <v>111</v>
      </c>
      <c r="C7" s="90" t="s">
        <v>112</v>
      </c>
      <c r="D7" s="91" t="s">
        <v>113</v>
      </c>
      <c r="E7" s="352">
        <v>0.04</v>
      </c>
      <c r="F7" s="88"/>
    </row>
    <row r="8" spans="1:6" x14ac:dyDescent="0.2">
      <c r="B8" s="92"/>
      <c r="C8" s="93"/>
      <c r="D8" s="94"/>
      <c r="E8" s="95"/>
      <c r="F8" s="88"/>
    </row>
    <row r="9" spans="1:6" ht="15" x14ac:dyDescent="0.25">
      <c r="B9" s="88"/>
      <c r="C9" s="96" t="s">
        <v>114</v>
      </c>
      <c r="D9" s="97" t="s">
        <v>115</v>
      </c>
      <c r="E9" s="145">
        <v>5.0000000000000001E-3</v>
      </c>
      <c r="F9" s="88"/>
    </row>
    <row r="10" spans="1:6" ht="15" x14ac:dyDescent="0.25">
      <c r="B10" s="88"/>
      <c r="C10" s="93"/>
      <c r="D10" s="99"/>
      <c r="E10" s="95"/>
      <c r="F10" s="88"/>
    </row>
    <row r="11" spans="1:6" x14ac:dyDescent="0.2">
      <c r="B11" s="88"/>
      <c r="C11" s="96" t="s">
        <v>116</v>
      </c>
      <c r="D11" s="100" t="s">
        <v>117</v>
      </c>
      <c r="E11" s="98">
        <v>1.2699999999999999E-2</v>
      </c>
      <c r="F11" s="88"/>
    </row>
    <row r="12" spans="1:6" x14ac:dyDescent="0.2">
      <c r="B12" s="88"/>
      <c r="C12" s="93"/>
      <c r="D12" s="94"/>
      <c r="E12" s="95"/>
      <c r="F12" s="88"/>
    </row>
    <row r="13" spans="1:6" x14ac:dyDescent="0.2">
      <c r="B13" s="88"/>
      <c r="C13" s="96" t="s">
        <v>118</v>
      </c>
      <c r="D13" s="100" t="s">
        <v>119</v>
      </c>
      <c r="E13" s="98">
        <v>3.0000000000000001E-3</v>
      </c>
      <c r="F13" s="88"/>
    </row>
    <row r="14" spans="1:6" x14ac:dyDescent="0.2">
      <c r="B14" s="88"/>
      <c r="C14" s="93"/>
      <c r="D14" s="94"/>
      <c r="E14" s="95"/>
      <c r="F14" s="88"/>
    </row>
    <row r="15" spans="1:6" x14ac:dyDescent="0.2">
      <c r="B15" s="88"/>
      <c r="C15" s="96" t="s">
        <v>120</v>
      </c>
      <c r="D15" s="101" t="s">
        <v>121</v>
      </c>
      <c r="E15" s="353">
        <v>1.23E-2</v>
      </c>
      <c r="F15" s="88"/>
    </row>
    <row r="16" spans="1:6" x14ac:dyDescent="0.2">
      <c r="B16" s="88"/>
      <c r="C16" s="93"/>
      <c r="D16" s="94"/>
      <c r="E16" s="95"/>
      <c r="F16" s="88"/>
    </row>
    <row r="17" spans="2:6" ht="15" x14ac:dyDescent="0.25">
      <c r="B17" s="88"/>
      <c r="C17" s="96" t="s">
        <v>122</v>
      </c>
      <c r="D17" s="97" t="s">
        <v>123</v>
      </c>
      <c r="E17" s="98">
        <v>7.3999999999999996E-2</v>
      </c>
      <c r="F17" s="88"/>
    </row>
    <row r="18" spans="2:6" ht="15" x14ac:dyDescent="0.25">
      <c r="B18" s="88"/>
      <c r="C18" s="93"/>
      <c r="D18" s="99"/>
      <c r="E18" s="95"/>
      <c r="F18" s="88"/>
    </row>
    <row r="19" spans="2:6" ht="15" x14ac:dyDescent="0.25">
      <c r="B19" s="88"/>
      <c r="C19" s="96" t="s">
        <v>124</v>
      </c>
      <c r="D19" s="102" t="s">
        <v>125</v>
      </c>
      <c r="E19" s="103"/>
      <c r="F19" s="88"/>
    </row>
    <row r="20" spans="2:6" x14ac:dyDescent="0.2">
      <c r="B20" s="88"/>
      <c r="C20" s="104"/>
      <c r="D20" s="105" t="s">
        <v>126</v>
      </c>
      <c r="E20" s="106">
        <v>6.4999999999999997E-3</v>
      </c>
      <c r="F20" s="88"/>
    </row>
    <row r="21" spans="2:6" x14ac:dyDescent="0.2">
      <c r="B21" s="88"/>
      <c r="C21" s="107"/>
      <c r="D21" s="105" t="s">
        <v>127</v>
      </c>
      <c r="E21" s="106">
        <v>0.03</v>
      </c>
      <c r="F21" s="88"/>
    </row>
    <row r="22" spans="2:6" x14ac:dyDescent="0.2">
      <c r="B22" s="88"/>
      <c r="C22" s="107"/>
      <c r="D22" s="105" t="s">
        <v>128</v>
      </c>
      <c r="E22" s="354">
        <v>0.04</v>
      </c>
      <c r="F22" s="88"/>
    </row>
    <row r="23" spans="2:6" x14ac:dyDescent="0.2">
      <c r="B23" s="88"/>
      <c r="C23" s="107"/>
      <c r="D23" s="105" t="s">
        <v>129</v>
      </c>
      <c r="E23" s="106">
        <v>0</v>
      </c>
      <c r="F23" s="88"/>
    </row>
    <row r="24" spans="2:6" x14ac:dyDescent="0.2">
      <c r="B24" s="88"/>
      <c r="C24" s="107"/>
      <c r="D24" s="105" t="s">
        <v>130</v>
      </c>
      <c r="E24" s="106">
        <v>0</v>
      </c>
      <c r="F24" s="88"/>
    </row>
    <row r="25" spans="2:6" x14ac:dyDescent="0.2">
      <c r="B25" s="88"/>
      <c r="C25" s="108"/>
      <c r="D25" s="101" t="s">
        <v>131</v>
      </c>
      <c r="E25" s="355">
        <f>SUM(E20:E24)</f>
        <v>7.6499999999999999E-2</v>
      </c>
      <c r="F25" s="88"/>
    </row>
    <row r="26" spans="2:6" x14ac:dyDescent="0.2">
      <c r="B26" s="88"/>
      <c r="C26" s="88"/>
      <c r="D26" s="109"/>
      <c r="E26" s="95"/>
      <c r="F26" s="88"/>
    </row>
    <row r="27" spans="2:6" x14ac:dyDescent="0.2">
      <c r="B27" s="88"/>
      <c r="C27" s="88"/>
      <c r="D27" s="110" t="s">
        <v>132</v>
      </c>
      <c r="E27" s="111">
        <f>((((1+E7+E9+E11+E13)*(1+E15)*(1+E17))/(1-E25))-1)</f>
        <v>0.24873184530590131</v>
      </c>
      <c r="F27" s="88"/>
    </row>
    <row r="28" spans="2:6" x14ac:dyDescent="0.2">
      <c r="B28" s="88"/>
      <c r="C28" s="88"/>
      <c r="D28" s="88"/>
      <c r="E28" s="88"/>
      <c r="F28" s="88"/>
    </row>
    <row r="29" spans="2:6" ht="15" x14ac:dyDescent="0.25">
      <c r="B29" s="112"/>
      <c r="C29" s="113"/>
      <c r="D29" s="114" t="s">
        <v>133</v>
      </c>
      <c r="E29" s="113"/>
      <c r="F29" s="112"/>
    </row>
    <row r="30" spans="2:6" ht="15" x14ac:dyDescent="0.25">
      <c r="B30" s="112"/>
      <c r="C30" s="112"/>
      <c r="D30" s="112"/>
      <c r="E30" s="113"/>
      <c r="F30" s="112"/>
    </row>
    <row r="31" spans="2:6" ht="15" x14ac:dyDescent="0.25">
      <c r="B31" s="112"/>
      <c r="C31" s="114"/>
      <c r="D31" s="115" t="s">
        <v>134</v>
      </c>
      <c r="E31" s="116"/>
      <c r="F31" s="112"/>
    </row>
    <row r="32" spans="2:6" ht="15" x14ac:dyDescent="0.25">
      <c r="B32" s="112"/>
      <c r="C32" s="114"/>
      <c r="D32" s="117" t="s">
        <v>135</v>
      </c>
      <c r="E32" s="113"/>
      <c r="F32" s="112"/>
    </row>
    <row r="33" spans="2:6" ht="15" x14ac:dyDescent="0.25">
      <c r="B33" s="112"/>
      <c r="C33" s="112"/>
      <c r="D33" s="112"/>
      <c r="E33" s="112"/>
      <c r="F33" s="112"/>
    </row>
    <row r="34" spans="2:6" ht="15" x14ac:dyDescent="0.25">
      <c r="B34" s="99"/>
      <c r="C34" s="99" t="s">
        <v>136</v>
      </c>
      <c r="D34" s="99"/>
      <c r="E34" s="99"/>
      <c r="F34" s="99"/>
    </row>
    <row r="35" spans="2:6" x14ac:dyDescent="0.2">
      <c r="B35" s="88"/>
      <c r="C35" s="88"/>
      <c r="D35" s="88"/>
      <c r="E35" s="88"/>
      <c r="F35" s="88"/>
    </row>
    <row r="36" spans="2:6" x14ac:dyDescent="0.2">
      <c r="B36" s="523" t="s">
        <v>137</v>
      </c>
      <c r="C36" s="523"/>
      <c r="D36" s="523"/>
      <c r="E36" s="523"/>
      <c r="F36" s="523"/>
    </row>
    <row r="37" spans="2:6" x14ac:dyDescent="0.2">
      <c r="B37" s="523"/>
      <c r="C37" s="523"/>
      <c r="D37" s="523"/>
      <c r="E37" s="523"/>
      <c r="F37" s="523"/>
    </row>
    <row r="38" spans="2:6" x14ac:dyDescent="0.2">
      <c r="B38" s="523"/>
      <c r="C38" s="523"/>
      <c r="D38" s="523"/>
      <c r="E38" s="523"/>
      <c r="F38" s="523"/>
    </row>
    <row r="39" spans="2:6" x14ac:dyDescent="0.2">
      <c r="B39" s="523"/>
      <c r="C39" s="523"/>
      <c r="D39" s="523"/>
      <c r="E39" s="523"/>
      <c r="F39" s="523"/>
    </row>
  </sheetData>
  <mergeCells count="2">
    <mergeCell ref="B5:E6"/>
    <mergeCell ref="B36:F39"/>
  </mergeCells>
  <pageMargins left="0.51181102362204722" right="0.51181102362204722" top="0.9055118110236221" bottom="0.78740157480314965" header="0.31496062992125984" footer="0.31496062992125984"/>
  <pageSetup paperSize="9" orientation="portrait" r:id="rId1"/>
  <headerFooter>
    <oddHeader>&amp;C&amp;12DMS - Arquitetura &amp; Engenharia   CNPJ/MF: 18.037.078.0001-46 Inscrição Municipal: 442644-4 - CREA/RS 198989 CAU/RS</oddHeader>
    <oddFooter>&amp;C&amp;9Rua Francisco Marques, nº 348 - Rio Grande/RS - (53) 3204.0888 - engenharia@dms-rs.com.br&amp;RPágina &amp;P /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dimension ref="A1:I52"/>
  <sheetViews>
    <sheetView view="pageBreakPreview" zoomScale="80" zoomScaleNormal="70" zoomScaleSheetLayoutView="80" workbookViewId="0">
      <selection activeCell="N42" sqref="N42"/>
    </sheetView>
  </sheetViews>
  <sheetFormatPr defaultRowHeight="12.75" x14ac:dyDescent="0.2"/>
  <cols>
    <col min="2" max="2" width="54.7109375" customWidth="1"/>
    <col min="3" max="3" width="16.85546875" customWidth="1"/>
    <col min="4" max="9" width="19.42578125" customWidth="1"/>
    <col min="10" max="10" width="17.7109375" customWidth="1"/>
  </cols>
  <sheetData>
    <row r="1" spans="1:9" x14ac:dyDescent="0.2">
      <c r="A1" s="222"/>
      <c r="B1" s="223"/>
      <c r="C1" s="223"/>
      <c r="D1" s="223"/>
      <c r="E1" s="223"/>
      <c r="F1" s="223"/>
      <c r="G1" s="223"/>
      <c r="H1" s="223"/>
      <c r="I1" s="224"/>
    </row>
    <row r="2" spans="1:9" x14ac:dyDescent="0.2">
      <c r="A2" s="225"/>
      <c r="B2" s="226"/>
      <c r="C2" s="226"/>
      <c r="D2" s="226"/>
      <c r="E2" s="226"/>
      <c r="F2" s="226"/>
      <c r="G2" s="226"/>
      <c r="H2" s="226"/>
      <c r="I2" s="227"/>
    </row>
    <row r="3" spans="1:9" x14ac:dyDescent="0.2">
      <c r="A3" s="225"/>
      <c r="B3" s="226"/>
      <c r="C3" s="226"/>
      <c r="D3" s="226"/>
      <c r="E3" s="226"/>
      <c r="F3" s="226"/>
      <c r="G3" s="226"/>
      <c r="H3" s="226"/>
      <c r="I3" s="227"/>
    </row>
    <row r="4" spans="1:9" x14ac:dyDescent="0.2">
      <c r="A4" s="225"/>
      <c r="B4" s="226"/>
      <c r="C4" s="226"/>
      <c r="D4" s="226"/>
      <c r="E4" s="226"/>
      <c r="F4" s="226"/>
      <c r="G4" s="226"/>
      <c r="H4" s="226"/>
      <c r="I4" s="227"/>
    </row>
    <row r="5" spans="1:9" x14ac:dyDescent="0.2">
      <c r="A5" s="225"/>
      <c r="B5" s="226"/>
      <c r="C5" s="226"/>
      <c r="D5" s="226"/>
      <c r="E5" s="226"/>
      <c r="F5" s="226"/>
      <c r="G5" s="226"/>
      <c r="H5" s="226"/>
      <c r="I5" s="227"/>
    </row>
    <row r="6" spans="1:9" x14ac:dyDescent="0.2">
      <c r="A6" s="225"/>
      <c r="B6" s="226"/>
      <c r="C6" s="226"/>
      <c r="D6" s="226"/>
      <c r="E6" s="226"/>
      <c r="F6" s="226"/>
      <c r="G6" s="226"/>
      <c r="H6" s="226"/>
      <c r="I6" s="227"/>
    </row>
    <row r="7" spans="1:9" ht="13.5" thickBot="1" x14ac:dyDescent="0.25">
      <c r="A7" s="228"/>
      <c r="B7" s="229"/>
      <c r="C7" s="229"/>
      <c r="D7" s="229"/>
      <c r="E7" s="229"/>
      <c r="F7" s="229"/>
      <c r="G7" s="229"/>
      <c r="H7" s="229"/>
      <c r="I7" s="230"/>
    </row>
    <row r="8" spans="1:9" x14ac:dyDescent="0.2">
      <c r="A8" s="524" t="s">
        <v>425</v>
      </c>
      <c r="B8" s="525"/>
      <c r="C8" s="525"/>
      <c r="D8" s="525"/>
      <c r="E8" s="525"/>
      <c r="F8" s="525"/>
      <c r="G8" s="525"/>
      <c r="H8" s="525"/>
      <c r="I8" s="526"/>
    </row>
    <row r="9" spans="1:9" ht="13.5" thickBot="1" x14ac:dyDescent="0.25">
      <c r="A9" s="527"/>
      <c r="B9" s="528"/>
      <c r="C9" s="528"/>
      <c r="D9" s="528"/>
      <c r="E9" s="528"/>
      <c r="F9" s="528"/>
      <c r="G9" s="528"/>
      <c r="H9" s="528"/>
      <c r="I9" s="529"/>
    </row>
    <row r="10" spans="1:9" x14ac:dyDescent="0.2">
      <c r="A10" s="530"/>
      <c r="B10" s="531"/>
      <c r="C10" s="531"/>
      <c r="D10" s="531"/>
      <c r="E10" s="531"/>
      <c r="F10" s="531"/>
      <c r="G10" s="531"/>
      <c r="H10" s="532"/>
      <c r="I10" s="533"/>
    </row>
    <row r="11" spans="1:9" s="175" customFormat="1" ht="15.75" x14ac:dyDescent="0.2">
      <c r="A11" s="394" t="str">
        <f>'PLANILHA GERAL'!A11</f>
        <v>Obra: Instalações de Equipamentos de Prevenção e Combate a Incêndio</v>
      </c>
      <c r="B11" s="62"/>
      <c r="C11" s="62"/>
      <c r="D11" s="62"/>
      <c r="E11" s="538" t="str">
        <f>'PLANILHA GERAL'!H11</f>
        <v>Endereço: Corredor Dr. Nilo C. Fonseca, S/nº, Senandes, Zona Rural</v>
      </c>
      <c r="F11" s="539"/>
      <c r="G11" s="539"/>
      <c r="H11" s="540"/>
      <c r="I11" s="395" t="str">
        <f>'PLANILHA GERAL'!N11</f>
        <v>Área: 144,54m²</v>
      </c>
    </row>
    <row r="12" spans="1:9" s="175" customFormat="1" ht="15.75" x14ac:dyDescent="0.2">
      <c r="A12" s="394" t="str">
        <f>'PLANILHA GERAL'!A12</f>
        <v>Cliente: Prefeitura Municipal do Rio Grande</v>
      </c>
      <c r="B12" s="62"/>
      <c r="C12" s="62"/>
      <c r="D12" s="62"/>
      <c r="E12" s="538" t="str">
        <f>'PLANILHA GERAL'!H12</f>
        <v>Cidade: Rio Grande - RS</v>
      </c>
      <c r="F12" s="539"/>
      <c r="G12" s="539"/>
      <c r="H12" s="540"/>
      <c r="I12" s="395" t="str">
        <f>'PLANILHA GERAL'!N12</f>
        <v>Set/2015</v>
      </c>
    </row>
    <row r="13" spans="1:9" ht="13.5" thickBot="1" x14ac:dyDescent="0.25">
      <c r="A13" s="63"/>
      <c r="B13" s="64"/>
      <c r="C13" s="64"/>
      <c r="D13" s="64"/>
      <c r="E13" s="64"/>
      <c r="F13" s="64"/>
      <c r="G13" s="64"/>
      <c r="H13" s="64"/>
      <c r="I13" s="65"/>
    </row>
    <row r="14" spans="1:9" x14ac:dyDescent="0.2">
      <c r="A14" s="541" t="s">
        <v>101</v>
      </c>
      <c r="B14" s="543" t="s">
        <v>102</v>
      </c>
      <c r="C14" s="543" t="s">
        <v>103</v>
      </c>
      <c r="D14" s="545" t="s">
        <v>104</v>
      </c>
      <c r="E14" s="546"/>
      <c r="F14" s="545" t="s">
        <v>105</v>
      </c>
      <c r="G14" s="546"/>
      <c r="H14" s="534" t="s">
        <v>14</v>
      </c>
      <c r="I14" s="535"/>
    </row>
    <row r="15" spans="1:9" x14ac:dyDescent="0.2">
      <c r="A15" s="542"/>
      <c r="B15" s="544"/>
      <c r="C15" s="544"/>
      <c r="D15" s="536" t="s">
        <v>423</v>
      </c>
      <c r="E15" s="536"/>
      <c r="F15" s="536" t="s">
        <v>106</v>
      </c>
      <c r="G15" s="536"/>
      <c r="H15" s="536"/>
      <c r="I15" s="537"/>
    </row>
    <row r="16" spans="1:9" x14ac:dyDescent="0.2">
      <c r="A16" s="542"/>
      <c r="B16" s="544"/>
      <c r="C16" s="544"/>
      <c r="D16" s="390" t="s">
        <v>107</v>
      </c>
      <c r="E16" s="66" t="s">
        <v>7</v>
      </c>
      <c r="F16" s="390" t="s">
        <v>107</v>
      </c>
      <c r="G16" s="66" t="s">
        <v>7</v>
      </c>
      <c r="H16" s="390" t="s">
        <v>107</v>
      </c>
      <c r="I16" s="391" t="s">
        <v>7</v>
      </c>
    </row>
    <row r="17" spans="1:9" x14ac:dyDescent="0.2">
      <c r="A17" s="547">
        <f>'PLANILHA GERAL'!B18</f>
        <v>1</v>
      </c>
      <c r="B17" s="553" t="str">
        <f>'PLANILHA GERAL'!C18</f>
        <v>ADMINISTRAÇÃO LOCAL DA OBRA</v>
      </c>
      <c r="C17" s="549">
        <f>H17/$C$37</f>
        <v>0.15655094812759812</v>
      </c>
      <c r="D17" s="67">
        <f>E17*$H17</f>
        <v>1978.1180012006157</v>
      </c>
      <c r="E17" s="68">
        <v>0.5</v>
      </c>
      <c r="F17" s="69">
        <f>G17*$H17</f>
        <v>1978.1180012006157</v>
      </c>
      <c r="G17" s="68">
        <v>0.5</v>
      </c>
      <c r="H17" s="70">
        <f>'PLANILHA GERAL'!O18</f>
        <v>3956.2360024012314</v>
      </c>
      <c r="I17" s="71">
        <f>E17+G17</f>
        <v>1</v>
      </c>
    </row>
    <row r="18" spans="1:9" x14ac:dyDescent="0.2">
      <c r="A18" s="547"/>
      <c r="B18" s="553"/>
      <c r="C18" s="549"/>
      <c r="D18" s="141"/>
      <c r="E18" s="142"/>
      <c r="F18" s="143"/>
      <c r="G18" s="142"/>
      <c r="H18" s="70"/>
      <c r="I18" s="71"/>
    </row>
    <row r="19" spans="1:9" x14ac:dyDescent="0.2">
      <c r="A19" s="550">
        <f>'PLANILHA GERAL'!B24</f>
        <v>2</v>
      </c>
      <c r="B19" s="551" t="str">
        <f>'PLANILHA GERAL'!C24</f>
        <v>SERVIÇOS PRELIMINARES</v>
      </c>
      <c r="C19" s="552">
        <f>H19/$C$37</f>
        <v>2.2138087539303117E-2</v>
      </c>
      <c r="D19" s="74">
        <f>E19*$H19</f>
        <v>559.45684133394991</v>
      </c>
      <c r="E19" s="73">
        <v>1</v>
      </c>
      <c r="F19" s="72"/>
      <c r="G19" s="73"/>
      <c r="H19" s="70">
        <f>'PLANILHA GERAL'!O24</f>
        <v>559.45684133394991</v>
      </c>
      <c r="I19" s="71">
        <f t="shared" ref="I19:I35" si="0">E19+G19</f>
        <v>1</v>
      </c>
    </row>
    <row r="20" spans="1:9" x14ac:dyDescent="0.2">
      <c r="A20" s="550"/>
      <c r="B20" s="551"/>
      <c r="C20" s="552"/>
      <c r="D20" s="141"/>
      <c r="E20" s="142"/>
      <c r="F20" s="248"/>
      <c r="G20" s="75"/>
      <c r="H20" s="70"/>
      <c r="I20" s="71"/>
    </row>
    <row r="21" spans="1:9" x14ac:dyDescent="0.2">
      <c r="A21" s="547">
        <f>'PLANILHA GERAL'!B27</f>
        <v>3</v>
      </c>
      <c r="B21" s="548" t="str">
        <f>'PLANILHA GERAL'!C27</f>
        <v>MOVIMENTOS DE TERRA</v>
      </c>
      <c r="C21" s="549">
        <f>H21/$C$37</f>
        <v>8.4399752506901168E-2</v>
      </c>
      <c r="D21" s="74">
        <f>E21*$H21</f>
        <v>2132.8860888750655</v>
      </c>
      <c r="E21" s="75">
        <v>1</v>
      </c>
      <c r="F21" s="72"/>
      <c r="G21" s="75"/>
      <c r="H21" s="70">
        <f>'PLANILHA GERAL'!O27</f>
        <v>2132.8860888750655</v>
      </c>
      <c r="I21" s="71">
        <f t="shared" si="0"/>
        <v>1</v>
      </c>
    </row>
    <row r="22" spans="1:9" x14ac:dyDescent="0.2">
      <c r="A22" s="547"/>
      <c r="B22" s="548"/>
      <c r="C22" s="549"/>
      <c r="D22" s="141"/>
      <c r="E22" s="142"/>
      <c r="F22" s="248"/>
      <c r="G22" s="75"/>
      <c r="H22" s="70"/>
      <c r="I22" s="71"/>
    </row>
    <row r="23" spans="1:9" x14ac:dyDescent="0.2">
      <c r="A23" s="550">
        <f>'PLANILHA GERAL'!B32</f>
        <v>4</v>
      </c>
      <c r="B23" s="551" t="str">
        <f>'PLANILHA GERAL'!C32</f>
        <v>INTERVENÇÕES E DEMOLIÇÕES</v>
      </c>
      <c r="C23" s="552">
        <f>H23/$C$37</f>
        <v>3.4443497654958112E-2</v>
      </c>
      <c r="D23" s="74">
        <f>E23*$H23</f>
        <v>870.42976807845639</v>
      </c>
      <c r="E23" s="75">
        <v>1</v>
      </c>
      <c r="F23" s="248"/>
      <c r="G23" s="75"/>
      <c r="H23" s="70">
        <f>'PLANILHA GERAL'!O32</f>
        <v>870.42976807845639</v>
      </c>
      <c r="I23" s="71">
        <f t="shared" si="0"/>
        <v>1</v>
      </c>
    </row>
    <row r="24" spans="1:9" x14ac:dyDescent="0.2">
      <c r="A24" s="550"/>
      <c r="B24" s="551"/>
      <c r="C24" s="552"/>
      <c r="D24" s="142"/>
      <c r="E24" s="142"/>
      <c r="F24" s="248"/>
      <c r="G24" s="75"/>
      <c r="H24" s="70"/>
      <c r="I24" s="71"/>
    </row>
    <row r="25" spans="1:9" x14ac:dyDescent="0.2">
      <c r="A25" s="547">
        <f>'PLANILHA GERAL'!B36</f>
        <v>5</v>
      </c>
      <c r="B25" s="548" t="str">
        <f>'PLANILHA GERAL'!C36</f>
        <v>ESQUADRIAS E EQUIPAMENTOS DE PROTEÇÃO</v>
      </c>
      <c r="C25" s="549">
        <f>H25/$C$37</f>
        <v>0.11978828642593092</v>
      </c>
      <c r="D25" s="72">
        <f>E25*$H25</f>
        <v>1816.318855014358</v>
      </c>
      <c r="E25" s="75">
        <v>0.6</v>
      </c>
      <c r="F25" s="72">
        <f>G25*$H25</f>
        <v>1210.8792366762389</v>
      </c>
      <c r="G25" s="75">
        <v>0.4</v>
      </c>
      <c r="H25" s="70">
        <f>'PLANILHA GERAL'!O36</f>
        <v>3027.1980916905968</v>
      </c>
      <c r="I25" s="71">
        <f t="shared" si="0"/>
        <v>1</v>
      </c>
    </row>
    <row r="26" spans="1:9" x14ac:dyDescent="0.2">
      <c r="A26" s="547"/>
      <c r="B26" s="548"/>
      <c r="C26" s="549"/>
      <c r="D26" s="142"/>
      <c r="E26" s="142"/>
      <c r="F26" s="142"/>
      <c r="G26" s="142"/>
      <c r="H26" s="70"/>
      <c r="I26" s="71"/>
    </row>
    <row r="27" spans="1:9" x14ac:dyDescent="0.2">
      <c r="A27" s="550">
        <f>'PLANILHA GERAL'!B45</f>
        <v>6</v>
      </c>
      <c r="B27" s="551" t="str">
        <f>'PLANILHA GERAL'!C45</f>
        <v>INSTALAÇÕES DE COMBATE CONTRA INCÊNDIO</v>
      </c>
      <c r="C27" s="552">
        <f>H27/$C$37</f>
        <v>2.7133264695117929E-2</v>
      </c>
      <c r="D27" s="72">
        <f>E27*$H27</f>
        <v>685.69114357592343</v>
      </c>
      <c r="E27" s="75">
        <v>1</v>
      </c>
      <c r="F27" s="72"/>
      <c r="G27" s="73"/>
      <c r="H27" s="70">
        <f>'PLANILHA GERAL'!O45</f>
        <v>685.69114357592343</v>
      </c>
      <c r="I27" s="71">
        <f t="shared" si="0"/>
        <v>1</v>
      </c>
    </row>
    <row r="28" spans="1:9" x14ac:dyDescent="0.2">
      <c r="A28" s="550"/>
      <c r="B28" s="551"/>
      <c r="C28" s="552"/>
      <c r="D28" s="143"/>
      <c r="E28" s="142"/>
      <c r="F28" s="72"/>
      <c r="G28" s="73"/>
      <c r="H28" s="70"/>
      <c r="I28" s="71"/>
    </row>
    <row r="29" spans="1:9" ht="12.75" customHeight="1" x14ac:dyDescent="0.2">
      <c r="A29" s="547">
        <f>'PLANILHA GERAL'!B55</f>
        <v>7</v>
      </c>
      <c r="B29" s="548" t="str">
        <f>'PLANILHA GERAL'!C55</f>
        <v>INSTALAÇÕES DE GÁS</v>
      </c>
      <c r="C29" s="549">
        <f>H29/$C$37</f>
        <v>4.6595316771022695E-2</v>
      </c>
      <c r="D29" s="144"/>
      <c r="E29" s="75"/>
      <c r="F29" s="72">
        <f>G29*$H29</f>
        <v>1177.5212603794669</v>
      </c>
      <c r="G29" s="75">
        <v>1</v>
      </c>
      <c r="H29" s="70">
        <f>'PLANILHA GERAL'!O55</f>
        <v>1177.5212603794669</v>
      </c>
      <c r="I29" s="71">
        <f t="shared" si="0"/>
        <v>1</v>
      </c>
    </row>
    <row r="30" spans="1:9" x14ac:dyDescent="0.2">
      <c r="A30" s="547"/>
      <c r="B30" s="548"/>
      <c r="C30" s="549"/>
      <c r="D30" s="144"/>
      <c r="E30" s="75"/>
      <c r="F30" s="143"/>
      <c r="G30" s="142"/>
      <c r="H30" s="70"/>
      <c r="I30" s="71"/>
    </row>
    <row r="31" spans="1:9" x14ac:dyDescent="0.2">
      <c r="A31" s="550">
        <f>'PLANILHA GERAL'!B59</f>
        <v>8</v>
      </c>
      <c r="B31" s="551" t="str">
        <f>'PLANILHA GERAL'!C59</f>
        <v>SISTEMA DE PROTEÇÃO CONTRA DESCARGAS ATMOSFÉRICAS</v>
      </c>
      <c r="C31" s="552">
        <f>H31/$C$37</f>
        <v>0.45277089198417575</v>
      </c>
      <c r="D31" s="72">
        <f>E31*$H31</f>
        <v>4576.8320796042126</v>
      </c>
      <c r="E31" s="75">
        <v>0.4</v>
      </c>
      <c r="F31" s="72">
        <f>G31*$H31</f>
        <v>6865.2481194063193</v>
      </c>
      <c r="G31" s="75">
        <v>0.6</v>
      </c>
      <c r="H31" s="70">
        <f>'PLANILHA GERAL'!O59</f>
        <v>11442.080199010532</v>
      </c>
      <c r="I31" s="71">
        <f t="shared" si="0"/>
        <v>1</v>
      </c>
    </row>
    <row r="32" spans="1:9" x14ac:dyDescent="0.2">
      <c r="A32" s="550"/>
      <c r="B32" s="551"/>
      <c r="C32" s="552"/>
      <c r="D32" s="143"/>
      <c r="E32" s="142"/>
      <c r="F32" s="143"/>
      <c r="G32" s="142"/>
      <c r="H32" s="70"/>
      <c r="I32" s="71"/>
    </row>
    <row r="33" spans="1:9" s="175" customFormat="1" x14ac:dyDescent="0.2">
      <c r="A33" s="547">
        <f>'PLANILHA GERAL'!B78</f>
        <v>9</v>
      </c>
      <c r="B33" s="554" t="str">
        <f>'PLANILHA GERAL'!C78</f>
        <v>PINTURAS</v>
      </c>
      <c r="C33" s="555">
        <f>H33/$C$37</f>
        <v>4.1538486716517317E-2</v>
      </c>
      <c r="D33" s="144"/>
      <c r="E33" s="75"/>
      <c r="F33" s="72">
        <f>G33*$H33</f>
        <v>1049.7289131663879</v>
      </c>
      <c r="G33" s="75">
        <v>1</v>
      </c>
      <c r="H33" s="70">
        <f>'PLANILHA GERAL'!O78</f>
        <v>1049.7289131663879</v>
      </c>
      <c r="I33" s="71">
        <f t="shared" si="0"/>
        <v>1</v>
      </c>
    </row>
    <row r="34" spans="1:9" s="175" customFormat="1" x14ac:dyDescent="0.2">
      <c r="A34" s="547"/>
      <c r="B34" s="554"/>
      <c r="C34" s="555"/>
      <c r="D34" s="144"/>
      <c r="E34" s="75"/>
      <c r="F34" s="143"/>
      <c r="G34" s="142"/>
      <c r="H34" s="70"/>
      <c r="I34" s="71"/>
    </row>
    <row r="35" spans="1:9" s="175" customFormat="1" x14ac:dyDescent="0.2">
      <c r="A35" s="550">
        <f>'PLANILHA GERAL'!B87</f>
        <v>10</v>
      </c>
      <c r="B35" s="551" t="str">
        <f>'PLANILHA GERAL'!C87</f>
        <v>COMPLEMENTAÇÃO DA OBRA</v>
      </c>
      <c r="C35" s="552">
        <f>H35/$C$37</f>
        <v>1.4641467578474818E-2</v>
      </c>
      <c r="D35" s="144"/>
      <c r="E35" s="75"/>
      <c r="F35" s="72">
        <f>G35*$H35</f>
        <v>370.00798688705567</v>
      </c>
      <c r="G35" s="75">
        <v>1</v>
      </c>
      <c r="H35" s="70">
        <f>'PLANILHA GERAL'!O87</f>
        <v>370.00798688705567</v>
      </c>
      <c r="I35" s="71">
        <f t="shared" si="0"/>
        <v>1</v>
      </c>
    </row>
    <row r="36" spans="1:9" s="175" customFormat="1" x14ac:dyDescent="0.2">
      <c r="A36" s="550"/>
      <c r="B36" s="551"/>
      <c r="C36" s="552"/>
      <c r="D36" s="144"/>
      <c r="E36" s="75"/>
      <c r="F36" s="143"/>
      <c r="G36" s="142"/>
      <c r="H36" s="70"/>
      <c r="I36" s="71"/>
    </row>
    <row r="37" spans="1:9" x14ac:dyDescent="0.2">
      <c r="A37" s="547" t="s">
        <v>108</v>
      </c>
      <c r="B37" s="562"/>
      <c r="C37" s="76">
        <f>H39</f>
        <v>25271.236295398667</v>
      </c>
      <c r="D37" s="563"/>
      <c r="E37" s="564"/>
      <c r="F37" s="564"/>
      <c r="G37" s="564"/>
      <c r="H37" s="564"/>
      <c r="I37" s="565"/>
    </row>
    <row r="38" spans="1:9" x14ac:dyDescent="0.2">
      <c r="A38" s="530"/>
      <c r="B38" s="531"/>
      <c r="C38" s="531"/>
      <c r="D38" s="531"/>
      <c r="E38" s="531"/>
      <c r="F38" s="531"/>
      <c r="G38" s="531"/>
      <c r="H38" s="531"/>
      <c r="I38" s="561"/>
    </row>
    <row r="39" spans="1:9" ht="15.75" x14ac:dyDescent="0.2">
      <c r="A39" s="556" t="s">
        <v>109</v>
      </c>
      <c r="B39" s="557"/>
      <c r="C39" s="392"/>
      <c r="D39" s="77">
        <f>SUM(D17:D36)</f>
        <v>12619.73277768258</v>
      </c>
      <c r="E39" s="78">
        <f>D39/$H$40</f>
        <v>0.49937140510930822</v>
      </c>
      <c r="F39" s="79">
        <f>SUM(F17:F36)</f>
        <v>12651.503517716084</v>
      </c>
      <c r="G39" s="78">
        <f>F39/$H$40</f>
        <v>0.50062859489069178</v>
      </c>
      <c r="H39" s="80">
        <f>SUM(H17:H37)</f>
        <v>25271.236295398667</v>
      </c>
      <c r="I39" s="71">
        <f>SUM(I17:I36)/10</f>
        <v>1</v>
      </c>
    </row>
    <row r="40" spans="1:9" ht="16.5" thickBot="1" x14ac:dyDescent="0.25">
      <c r="A40" s="558" t="s">
        <v>110</v>
      </c>
      <c r="B40" s="559"/>
      <c r="C40" s="393"/>
      <c r="D40" s="81">
        <f>E40*$H40</f>
        <v>12619.73277768258</v>
      </c>
      <c r="E40" s="82">
        <f>E39</f>
        <v>0.49937140510930822</v>
      </c>
      <c r="F40" s="81">
        <f t="shared" ref="F40:G40" si="1">D40+F39</f>
        <v>25271.236295398667</v>
      </c>
      <c r="G40" s="82">
        <f t="shared" si="1"/>
        <v>1</v>
      </c>
      <c r="H40" s="83">
        <f>SUM(H17:H36)</f>
        <v>25271.236295398667</v>
      </c>
      <c r="I40" s="84"/>
    </row>
    <row r="43" spans="1:9" ht="16.5" x14ac:dyDescent="0.25">
      <c r="A43" s="560" t="s">
        <v>424</v>
      </c>
      <c r="B43" s="560"/>
      <c r="H43" s="384"/>
      <c r="I43" s="85"/>
    </row>
    <row r="45" spans="1:9" s="175" customFormat="1" x14ac:dyDescent="0.2"/>
    <row r="46" spans="1:9" s="175" customFormat="1" x14ac:dyDescent="0.2"/>
    <row r="47" spans="1:9" s="175" customFormat="1" x14ac:dyDescent="0.2"/>
    <row r="48" spans="1:9" ht="15" x14ac:dyDescent="0.25">
      <c r="B48" s="86"/>
      <c r="F48" s="389"/>
      <c r="G48" s="383" t="s">
        <v>219</v>
      </c>
      <c r="H48" s="383"/>
    </row>
    <row r="49" spans="6:9" ht="14.25" x14ac:dyDescent="0.2">
      <c r="F49" s="64"/>
      <c r="G49" s="87" t="s">
        <v>144</v>
      </c>
      <c r="H49" s="87"/>
    </row>
    <row r="50" spans="6:9" ht="14.25" x14ac:dyDescent="0.2">
      <c r="F50" s="64"/>
      <c r="G50" s="87" t="s">
        <v>220</v>
      </c>
      <c r="H50" s="87"/>
    </row>
    <row r="51" spans="6:9" ht="14.25" x14ac:dyDescent="0.2">
      <c r="H51" s="382"/>
    </row>
    <row r="52" spans="6:9" ht="14.25" x14ac:dyDescent="0.2">
      <c r="H52" s="382"/>
      <c r="I52" s="4"/>
    </row>
  </sheetData>
  <mergeCells count="48">
    <mergeCell ref="A43:B43"/>
    <mergeCell ref="A38:I38"/>
    <mergeCell ref="A37:B37"/>
    <mergeCell ref="D37:I37"/>
    <mergeCell ref="A35:A36"/>
    <mergeCell ref="B35:B36"/>
    <mergeCell ref="C35:C36"/>
    <mergeCell ref="A33:A34"/>
    <mergeCell ref="B33:B34"/>
    <mergeCell ref="C33:C34"/>
    <mergeCell ref="A39:B39"/>
    <mergeCell ref="A40:B40"/>
    <mergeCell ref="A25:A26"/>
    <mergeCell ref="B25:B26"/>
    <mergeCell ref="C25:C26"/>
    <mergeCell ref="A27:A28"/>
    <mergeCell ref="B27:B28"/>
    <mergeCell ref="C27:C28"/>
    <mergeCell ref="A29:A30"/>
    <mergeCell ref="B29:B30"/>
    <mergeCell ref="C29:C30"/>
    <mergeCell ref="A31:A32"/>
    <mergeCell ref="B31:B32"/>
    <mergeCell ref="C31:C32"/>
    <mergeCell ref="A17:A18"/>
    <mergeCell ref="B17:B18"/>
    <mergeCell ref="C17:C18"/>
    <mergeCell ref="A19:A20"/>
    <mergeCell ref="B19:B20"/>
    <mergeCell ref="C19:C20"/>
    <mergeCell ref="A21:A22"/>
    <mergeCell ref="B21:B22"/>
    <mergeCell ref="C21:C22"/>
    <mergeCell ref="A23:A24"/>
    <mergeCell ref="B23:B24"/>
    <mergeCell ref="C23:C24"/>
    <mergeCell ref="A8:I9"/>
    <mergeCell ref="A10:I10"/>
    <mergeCell ref="H14:I15"/>
    <mergeCell ref="D15:E15"/>
    <mergeCell ref="F15:G15"/>
    <mergeCell ref="E11:H11"/>
    <mergeCell ref="E12:H12"/>
    <mergeCell ref="A14:A16"/>
    <mergeCell ref="B14:B16"/>
    <mergeCell ref="C14:C16"/>
    <mergeCell ref="D14:E14"/>
    <mergeCell ref="F14:G14"/>
  </mergeCells>
  <printOptions horizontalCentered="1"/>
  <pageMargins left="0.51181102362204722" right="0.51181102362204722" top="0.78740157480314965" bottom="0.78740157480314965" header="0.31496062992125984" footer="0.31496062992125984"/>
  <pageSetup paperSize="9" scale="60" orientation="landscape" r:id="rId1"/>
  <headerFooter>
    <oddFooter>&amp;LCRONOGRAMA FÍSICO FINANCEIRO Valores em Reais (R$)&amp;CRua Francisco Marques, nº 348 - Rio Grande/RS - (53) 3204.0888 - engenharia@dms-rs.com.br     Web site: www.dms-rs.com.br &amp;RPágina &amp;P de 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PLANILHA GERAL</vt:lpstr>
      <vt:lpstr>Mão de Obra</vt:lpstr>
      <vt:lpstr>ORÇAMENTO PPCI GERAL</vt:lpstr>
      <vt:lpstr>COMPOSIÇÕES</vt:lpstr>
      <vt:lpstr>BDI</vt:lpstr>
      <vt:lpstr>CRONOGRAMA</vt:lpstr>
      <vt:lpstr>COMPOSIÇÕES!Area_de_impressao</vt:lpstr>
      <vt:lpstr>'Mão de Obra'!Area_de_impressao</vt:lpstr>
      <vt:lpstr>'ORÇAMENTO PPCI GERAL'!Area_de_impressao</vt:lpstr>
      <vt:lpstr>'PLANILHA GERAL'!Area_de_impressao</vt:lpstr>
      <vt:lpstr>'Mão de Obra'!Titulos_de_impressao</vt:lpstr>
      <vt:lpstr>'ORÇAMENTO PPCI GERAL'!Titulos_de_impressao</vt:lpstr>
      <vt:lpstr>'PLANILHA GERAL'!Titulos_de_impressao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Genifer Cardoso Born</dc:creator>
  <cp:lastModifiedBy>USUARIO</cp:lastModifiedBy>
  <cp:lastPrinted>2015-09-09T20:35:19Z</cp:lastPrinted>
  <dcterms:created xsi:type="dcterms:W3CDTF">2011-11-25T11:08:52Z</dcterms:created>
  <dcterms:modified xsi:type="dcterms:W3CDTF">2015-09-09T20:36:08Z</dcterms:modified>
</cp:coreProperties>
</file>