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325" windowHeight="9135" tabRatio="802"/>
  </bookViews>
  <sheets>
    <sheet name="1. Coleta Domiciliar" sheetId="2" r:id="rId1"/>
  </sheets>
  <definedNames>
    <definedName name="AbaDeprec">#REF!</definedName>
    <definedName name="AbaRemun">#REF!</definedName>
    <definedName name="_xlnm.Print_Area" localSheetId="0">'1. Coleta Domiciliar'!$A$1:$F$459</definedName>
    <definedName name="_xlnm.Print_Titles" localSheetId="0">'1. Coleta Domiciliar'!#REF!</definedName>
  </definedNames>
  <calcPr calcId="144525"/>
</workbook>
</file>

<file path=xl/calcChain.xml><?xml version="1.0" encoding="utf-8"?>
<calcChain xmlns="http://schemas.openxmlformats.org/spreadsheetml/2006/main">
  <c r="E44" i="2" l="1"/>
  <c r="F410" i="2" l="1"/>
  <c r="F400" i="2"/>
  <c r="C399" i="2"/>
  <c r="F394" i="2"/>
  <c r="F375" i="2"/>
  <c r="F363" i="2"/>
  <c r="E291" i="2"/>
  <c r="C288" i="2"/>
  <c r="C287" i="2"/>
  <c r="C284" i="2"/>
  <c r="C283" i="2"/>
  <c r="C282" i="2"/>
  <c r="D295" i="2"/>
  <c r="E295" i="2" s="1"/>
  <c r="E307" i="2"/>
  <c r="C306" i="2"/>
  <c r="C301" i="2"/>
  <c r="D300" i="2"/>
  <c r="C300" i="2"/>
  <c r="C311" i="2"/>
  <c r="C312" i="2"/>
  <c r="C313" i="2"/>
  <c r="E58" i="2"/>
  <c r="D115" i="2"/>
  <c r="F383" i="2" l="1"/>
  <c r="C297" i="2"/>
  <c r="E300" i="2"/>
  <c r="C302" i="2"/>
  <c r="F207" i="2"/>
  <c r="D150" i="2"/>
  <c r="E150" i="2" s="1"/>
  <c r="F151" i="2" s="1"/>
  <c r="F175" i="2"/>
  <c r="F162" i="2"/>
  <c r="D140" i="2"/>
  <c r="F186" i="2" l="1"/>
  <c r="F291" i="2"/>
  <c r="C298" i="2"/>
  <c r="D299" i="2" s="1"/>
  <c r="E299" i="2" s="1"/>
  <c r="C303" i="2"/>
  <c r="D304" i="2" s="1"/>
  <c r="E304" i="2" s="1"/>
  <c r="F197" i="2"/>
  <c r="E140" i="2"/>
  <c r="F141" i="2" s="1"/>
  <c r="E305" i="2" l="1"/>
  <c r="D306" i="2" s="1"/>
  <c r="E306" i="2" s="1"/>
  <c r="F307" i="2" s="1"/>
  <c r="A38" i="2" l="1"/>
  <c r="A37" i="2"/>
  <c r="A36" i="2"/>
  <c r="A21" i="2"/>
  <c r="A20" i="2"/>
  <c r="A6" i="2"/>
  <c r="E47" i="2" l="1"/>
  <c r="E46" i="2"/>
  <c r="E45" i="2"/>
  <c r="F232" i="2" l="1"/>
  <c r="E55" i="2"/>
  <c r="C348" i="2" l="1"/>
  <c r="D116" i="2"/>
  <c r="A28" i="2"/>
  <c r="A27" i="2"/>
  <c r="A26" i="2"/>
  <c r="A25" i="2"/>
  <c r="A24" i="2"/>
  <c r="A23" i="2"/>
  <c r="A22" i="2"/>
  <c r="A19" i="2"/>
  <c r="A18" i="2"/>
  <c r="A10" i="2"/>
  <c r="A9" i="2"/>
  <c r="A8" i="2"/>
  <c r="A7" i="2"/>
  <c r="E315" i="2"/>
  <c r="E268" i="2"/>
  <c r="E255" i="2"/>
  <c r="E132" i="2"/>
  <c r="E96" i="2"/>
  <c r="E77" i="2"/>
  <c r="C127" i="2"/>
  <c r="D121" i="2"/>
  <c r="E121" i="2" s="1"/>
  <c r="C346" i="2"/>
  <c r="D81" i="2"/>
  <c r="C431" i="2"/>
  <c r="C433" i="2" s="1"/>
  <c r="A44" i="2"/>
  <c r="A45" i="2"/>
  <c r="A46" i="2"/>
  <c r="A47" i="2"/>
  <c r="A58" i="2"/>
  <c r="C91" i="2"/>
  <c r="A225" i="2"/>
  <c r="A227" i="2"/>
  <c r="D89" i="2" l="1"/>
  <c r="E89" i="2" s="1"/>
  <c r="D84" i="2"/>
  <c r="E84" i="2" s="1"/>
  <c r="E115" i="2"/>
  <c r="D119" i="2"/>
  <c r="E119" i="2" s="1"/>
  <c r="D122" i="2"/>
  <c r="E122" i="2" s="1"/>
  <c r="D124" i="2"/>
  <c r="E124" i="2" s="1"/>
  <c r="D118" i="2"/>
  <c r="E118" i="2" s="1"/>
  <c r="D87" i="2"/>
  <c r="E87" i="2" s="1"/>
  <c r="D86" i="2"/>
  <c r="E86" i="2" s="1"/>
  <c r="D83" i="2"/>
  <c r="E83" i="2" s="1"/>
  <c r="F424" i="2"/>
  <c r="E81" i="2"/>
  <c r="C254" i="2"/>
  <c r="F221" i="2"/>
  <c r="C267" i="2"/>
  <c r="F339" i="2"/>
  <c r="F435" i="2"/>
  <c r="F437" i="2" s="1"/>
  <c r="F349" i="2"/>
  <c r="F315" i="2"/>
  <c r="F426" i="2" l="1"/>
  <c r="D90" i="2"/>
  <c r="E90" i="2" s="1"/>
  <c r="D91" i="2" s="1"/>
  <c r="E91" i="2" s="1"/>
  <c r="D125" i="2"/>
  <c r="E125" i="2" s="1"/>
  <c r="F268" i="2"/>
  <c r="F255" i="2"/>
  <c r="F333" i="2"/>
  <c r="F413" i="2" s="1"/>
  <c r="F270" i="2" l="1"/>
  <c r="E92" i="2"/>
  <c r="F77" i="2" l="1"/>
  <c r="D93" i="2"/>
  <c r="E93" i="2" s="1"/>
  <c r="E94" i="2" l="1"/>
  <c r="D95" i="2" s="1"/>
  <c r="E95" i="2" s="1"/>
  <c r="F96" i="2" s="1"/>
  <c r="F132" i="2"/>
  <c r="F111" i="2"/>
  <c r="F235" i="2" l="1"/>
  <c r="F439" i="2" s="1"/>
  <c r="D444" i="2" l="1"/>
  <c r="E444" i="2" s="1"/>
  <c r="F445" i="2" s="1"/>
  <c r="F447" i="2" l="1"/>
  <c r="F450" i="2" s="1"/>
  <c r="F455" i="2" s="1"/>
  <c r="F6" i="2" l="1"/>
  <c r="F34" i="2"/>
  <c r="F32" i="2"/>
  <c r="F30" i="2"/>
  <c r="F28" i="2"/>
  <c r="F35" i="2"/>
  <c r="F33" i="2"/>
  <c r="F31" i="2"/>
  <c r="F29" i="2"/>
  <c r="F16" i="2"/>
  <c r="F17" i="2"/>
  <c r="F15" i="2"/>
  <c r="F13" i="2"/>
  <c r="F14" i="2"/>
  <c r="F18" i="2"/>
  <c r="F12" i="2"/>
  <c r="F8" i="2"/>
  <c r="F7" i="2"/>
  <c r="F9" i="2"/>
  <c r="F23" i="2"/>
  <c r="F19" i="2"/>
  <c r="F36" i="2"/>
  <c r="F11" i="2"/>
  <c r="F10" i="2"/>
  <c r="F37" i="2"/>
  <c r="F20" i="2"/>
  <c r="F21" i="2"/>
  <c r="F27" i="2"/>
  <c r="F22" i="2"/>
  <c r="F24" i="2"/>
  <c r="F25" i="2"/>
  <c r="F26" i="2"/>
  <c r="F38" i="2"/>
  <c r="F39" i="2" l="1"/>
</calcChain>
</file>

<file path=xl/sharedStrings.xml><?xml version="1.0" encoding="utf-8"?>
<sst xmlns="http://schemas.openxmlformats.org/spreadsheetml/2006/main" count="656" uniqueCount="199">
  <si>
    <t>hora</t>
  </si>
  <si>
    <t>Adicional de Insalubridade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</si>
  <si>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</si>
  <si>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</si>
  <si>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</si>
  <si>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</si>
  <si>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</si>
  <si>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</si>
  <si>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</si>
  <si>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</si>
  <si>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</si>
  <si>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Colete reflexivo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</si>
  <si>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</si>
  <si>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</si>
  <si>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</si>
  <si>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</si>
  <si>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</si>
  <si>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</si>
  <si>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</si>
  <si>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</si>
  <si>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</si>
  <si>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</si>
  <si>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</si>
  <si>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</si>
  <si>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</si>
  <si>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</si>
  <si>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</si>
  <si>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toneladas</t>
  </si>
  <si>
    <t>Pá de Concha</t>
  </si>
  <si>
    <t>Vassoura</t>
  </si>
  <si>
    <t>Calça</t>
  </si>
  <si>
    <t>Camiseta</t>
  </si>
  <si>
    <t>Boné</t>
  </si>
  <si>
    <t>Luva de proteção</t>
  </si>
  <si>
    <t>R$/tonelada</t>
  </si>
  <si>
    <t>R$</t>
  </si>
  <si>
    <t>Horas Extras (100%)</t>
  </si>
  <si>
    <t>Horas Extras (50%)</t>
  </si>
  <si>
    <t>Benefícios e despesas indiretas</t>
  </si>
  <si>
    <t>Custo mensal com manutenção</t>
  </si>
  <si>
    <t>Custo (R$/mês)</t>
  </si>
  <si>
    <t>Mão-de-obra</t>
  </si>
  <si>
    <t>Quantidade</t>
  </si>
  <si>
    <t>Planilha de Composição de Custos</t>
  </si>
  <si>
    <t>Motorista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</si>
  <si>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</si>
  <si>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</si>
  <si>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</si>
  <si>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</si>
  <si>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</si>
  <si>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</si>
  <si>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</si>
  <si>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</si>
  <si>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</si>
  <si>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</si>
  <si>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</si>
  <si>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</si>
  <si>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Publicidade (adesivos equipamentos)</t>
  </si>
  <si>
    <t>cj</t>
  </si>
  <si>
    <t>Total de mão-de-obra (postos de trabalho)</t>
  </si>
  <si>
    <t>Publicidade (adesivos veículos)</t>
  </si>
  <si>
    <t>Custo mensal com implantação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</si>
  <si>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</si>
  <si>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</si>
  <si>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</si>
  <si>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</si>
  <si>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</si>
  <si>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</si>
  <si>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</si>
  <si>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</si>
  <si>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</si>
  <si>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PREÇO POR TONELADA COLETADA:  [A/B]</t>
  </si>
  <si>
    <t>Custo de recapagem</t>
  </si>
  <si>
    <t>Recipiente térmico para água (5L)</t>
  </si>
  <si>
    <t>Total por Coletor</t>
  </si>
  <si>
    <t>Coletor</t>
  </si>
  <si>
    <t>4. Ferramentas e Materiais de Consumo</t>
  </si>
  <si>
    <t>5. Monitoramento da Frota</t>
  </si>
  <si>
    <t>6. Benefícios e Despesas Indiretas - BDI</t>
  </si>
  <si>
    <t>1.2. Coletor Turno Noite</t>
  </si>
  <si>
    <t>Vale Transporte</t>
  </si>
  <si>
    <t>Dias Trabalhados por mês</t>
  </si>
  <si>
    <t>dia</t>
  </si>
  <si>
    <t>Custo Mensal com Mão-de-obra (R$/mês)</t>
  </si>
  <si>
    <t>Meia de algodão com cano alto</t>
  </si>
  <si>
    <t>Custo do jogo de pneus xxx/xx Rxx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</si>
  <si>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</si>
  <si>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</si>
  <si>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</si>
  <si>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</si>
  <si>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1.1. Coletor Turno Dia</t>
  </si>
  <si>
    <t>1.3. Motorista Turno do Dia</t>
  </si>
  <si>
    <t>1.4. Motorista Turno Noite</t>
  </si>
  <si>
    <t>hora contabilizada</t>
  </si>
  <si>
    <t>Vida útil do chassis</t>
  </si>
  <si>
    <t>anos</t>
  </si>
  <si>
    <t>Vida útil do compactador</t>
  </si>
  <si>
    <t>Depreciação do compactador</t>
  </si>
  <si>
    <t>Depreciação do chassis</t>
  </si>
  <si>
    <t>Custo de aquisição do compactador</t>
  </si>
  <si>
    <t>Custo de aquisição do chassis</t>
  </si>
  <si>
    <t>Depreciação mensal do compactador</t>
  </si>
  <si>
    <t>Custo do chassis</t>
  </si>
  <si>
    <t>Custo do compactador</t>
  </si>
  <si>
    <t>3.1.2. Remuneração do Capital</t>
  </si>
  <si>
    <t>Remuneração mensal de capital do compactador</t>
  </si>
  <si>
    <t>Investimento médio total do chassis</t>
  </si>
  <si>
    <t>Remuneração mensal de capital do chassis</t>
  </si>
  <si>
    <t>Investimento médio total do compactador</t>
  </si>
  <si>
    <t>Custo de manutenção dos caminhões</t>
  </si>
  <si>
    <t>Quilometragem mensal</t>
  </si>
  <si>
    <t>R$/km rodado</t>
  </si>
  <si>
    <t>Número de recapagens por pneu</t>
  </si>
  <si>
    <t>R$ mensal</t>
  </si>
  <si>
    <t>Licenciamento e Seguro obrigatório</t>
  </si>
  <si>
    <t>Fator de utilização</t>
  </si>
  <si>
    <t>Fator de utilização (FU)</t>
  </si>
  <si>
    <t>2.1. Uniformes e EPIs para Coletor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</si>
  <si>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</si>
  <si>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</si>
  <si>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</si>
  <si>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</si>
  <si>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</si>
  <si>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Idade do veículo</t>
  </si>
  <si>
    <t>Idade do compactador</t>
  </si>
  <si>
    <t>Valor do veículo proposto (V0)</t>
  </si>
  <si>
    <t>Valor do compactador proposto (V0)</t>
  </si>
  <si>
    <t>Taxa de juros anual nominal</t>
  </si>
  <si>
    <t>Piso da categoria</t>
  </si>
  <si>
    <t>Salário mínimo nacional</t>
  </si>
  <si>
    <t>Base de cálculo da Insalubridade</t>
  </si>
  <si>
    <t>Piso da categoria (1)</t>
  </si>
  <si>
    <t>Salário mínimo nacional (2)</t>
  </si>
  <si>
    <t>Horas Extras Noturnas (50%)</t>
  </si>
  <si>
    <t>Descanso Semanal Remunerado (DSR) - hora extra</t>
  </si>
  <si>
    <t xml:space="preserve">1. Coleta de Resíduos Sólidos </t>
  </si>
  <si>
    <t xml:space="preserve">Quantidade média de resíduos coletados por mês: </t>
  </si>
  <si>
    <t>Custo Mensal com Monitoramento da Frota (R$/mês)</t>
  </si>
  <si>
    <t>Implantação dos equipamentos de monitoramento</t>
  </si>
  <si>
    <t>Manutenção dos equipamentos de monitoramento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</si>
  <si>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</si>
  <si>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</si>
  <si>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</si>
  <si>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</si>
  <si>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Custo unitário</t>
  </si>
  <si>
    <t>Custo de óleo do motor /1.000 km rodados</t>
  </si>
  <si>
    <t>Custo de óleo da transmissão /1.000 km</t>
  </si>
  <si>
    <t>Custo de óleo hidráulico / 1.000 km</t>
  </si>
  <si>
    <t>PREÇO TOTAL MENSAL COM A COLETA</t>
  </si>
  <si>
    <t>CUSTO MENSAL COM BDI (R$/mês)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</si>
  <si>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</si>
  <si>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</si>
  <si>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</si>
  <si>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</si>
  <si>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</si>
  <si>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</si>
  <si>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1.5.Supervisor</t>
  </si>
  <si>
    <t>Total por Supervisor</t>
  </si>
  <si>
    <t>1.5. Supervisor</t>
  </si>
  <si>
    <t>1.6. Técnico Administrativo</t>
  </si>
  <si>
    <t>Total por Técnico Administrativo</t>
  </si>
  <si>
    <t>1.7.Fiscal Turno Dia</t>
  </si>
  <si>
    <t>1.8. Fiscal Turno Noite</t>
  </si>
  <si>
    <t>Horas trabalhadas</t>
  </si>
  <si>
    <t>Hora Contabilizada</t>
  </si>
  <si>
    <t>1.9. Mecânico</t>
  </si>
  <si>
    <t>Total por Fiscal Noturno</t>
  </si>
  <si>
    <t>Total por Fiscal Diurno</t>
  </si>
  <si>
    <t>Total por Mecânico</t>
  </si>
  <si>
    <t>1.10. Auxiliar Serviços Gerais</t>
  </si>
  <si>
    <t>Total por Auxiliar de Serviços Gerais</t>
  </si>
  <si>
    <t>1.11 Técnico em Segurança do Trabalho</t>
  </si>
  <si>
    <t>Total por Técnico em Segurança do Trabalho</t>
  </si>
  <si>
    <t>1.12. Vale Transporte</t>
  </si>
  <si>
    <t>Técnico Administrativo</t>
  </si>
  <si>
    <t>Supervisor</t>
  </si>
  <si>
    <t>Técnico Segurança do Trabalho</t>
  </si>
  <si>
    <t>Mecânico</t>
  </si>
  <si>
    <t>Auxiliar Serviços Gerais</t>
  </si>
  <si>
    <t>1.13. Vale-refeição (diário)</t>
  </si>
  <si>
    <t>3.1. Veículo Coletor Compactador 15 m³</t>
  </si>
  <si>
    <t>1.7. Fiscal Turno Dia</t>
  </si>
  <si>
    <t>1.10 Auxiliar de Serviços Gerais</t>
  </si>
  <si>
    <t>1.11 Técnico em Seguranca do Trabalho</t>
  </si>
  <si>
    <t>3.2. Veículo (Apoio Operacional)</t>
  </si>
  <si>
    <t>Total por Veículo</t>
  </si>
  <si>
    <t>Total da Frota</t>
  </si>
  <si>
    <t>Quilometragem Mensal</t>
  </si>
  <si>
    <t>3.2.5. Manutenção</t>
  </si>
  <si>
    <t>3.2.4. Consumos</t>
  </si>
  <si>
    <t>3.2.3. Impostos e Seguros</t>
  </si>
  <si>
    <t>3.2.2. Remuneração de Capital</t>
  </si>
  <si>
    <t>3.2.1. Depreciação</t>
  </si>
  <si>
    <t>Custo de gasolina / km rodado</t>
  </si>
  <si>
    <t>Custo mensal com gasolina</t>
  </si>
  <si>
    <t>Custo da Manutenção dos Caminhões</t>
  </si>
  <si>
    <t>R$/Km rodado</t>
  </si>
  <si>
    <t>3.2.6. Pneus</t>
  </si>
  <si>
    <t>3.2.2. Remuneração do Capital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</si>
</sst>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5">
    <xf numFmtId="0" fontId="0" fillId="0" borderId="0" xfId="0"/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165" fontId="0" fillId="0" borderId="0" xfId="3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5" fontId="7" fillId="0" borderId="2" xfId="3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3" applyFont="1" applyAlignment="1">
      <alignment horizontal="center" vertical="center"/>
    </xf>
    <xf numFmtId="165" fontId="4" fillId="2" borderId="4" xfId="3" applyFont="1" applyFill="1" applyBorder="1" applyAlignment="1">
      <alignment horizontal="center" vertical="center"/>
    </xf>
    <xf numFmtId="165" fontId="4" fillId="2" borderId="4" xfId="3" applyFont="1" applyFill="1" applyBorder="1" applyAlignment="1">
      <alignment vertical="center"/>
    </xf>
    <xf numFmtId="165" fontId="4" fillId="0" borderId="0" xfId="3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5" fontId="4" fillId="0" borderId="6" xfId="3" applyFont="1" applyBorder="1" applyAlignment="1">
      <alignment vertical="center"/>
    </xf>
    <xf numFmtId="165" fontId="4" fillId="0" borderId="7" xfId="3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65" fontId="7" fillId="0" borderId="6" xfId="3" applyFont="1" applyBorder="1" applyAlignment="1">
      <alignment vertical="center"/>
    </xf>
    <xf numFmtId="165" fontId="7" fillId="0" borderId="7" xfId="3" applyFont="1" applyBorder="1" applyAlignment="1">
      <alignment vertical="center"/>
    </xf>
    <xf numFmtId="165" fontId="4" fillId="0" borderId="0" xfId="3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165" fontId="4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65" fontId="6" fillId="0" borderId="0" xfId="3" applyFont="1" applyAlignment="1">
      <alignment vertical="center"/>
    </xf>
    <xf numFmtId="165" fontId="7" fillId="0" borderId="0" xfId="3" applyFont="1"/>
    <xf numFmtId="165" fontId="5" fillId="0" borderId="0" xfId="3" applyFont="1" applyAlignment="1">
      <alignment vertical="center"/>
    </xf>
    <xf numFmtId="165" fontId="0" fillId="0" borderId="10" xfId="3" applyFont="1" applyBorder="1" applyAlignment="1">
      <alignment vertical="center"/>
    </xf>
    <xf numFmtId="165" fontId="4" fillId="0" borderId="11" xfId="3" applyFont="1" applyBorder="1" applyAlignment="1">
      <alignment horizontal="center" vertical="center"/>
    </xf>
    <xf numFmtId="165" fontId="4" fillId="0" borderId="5" xfId="3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Continuous" vertical="center"/>
    </xf>
    <xf numFmtId="165" fontId="4" fillId="0" borderId="0" xfId="3" applyFont="1" applyAlignment="1">
      <alignment vertical="center"/>
    </xf>
    <xf numFmtId="165" fontId="0" fillId="0" borderId="9" xfId="0" applyNumberFormat="1" applyBorder="1" applyAlignment="1">
      <alignment vertical="center"/>
    </xf>
    <xf numFmtId="4" fontId="0" fillId="0" borderId="9" xfId="0" applyNumberFormat="1" applyBorder="1" applyAlignment="1">
      <alignment horizontal="centerContinuous" vertical="center"/>
    </xf>
    <xf numFmtId="165" fontId="0" fillId="0" borderId="9" xfId="3" applyFont="1" applyBorder="1" applyAlignment="1">
      <alignment vertical="center"/>
    </xf>
    <xf numFmtId="165" fontId="4" fillId="0" borderId="12" xfId="3" applyFont="1" applyBorder="1" applyAlignment="1">
      <alignment horizontal="right" vertical="center"/>
    </xf>
    <xf numFmtId="165" fontId="0" fillId="0" borderId="13" xfId="3" applyFont="1" applyBorder="1" applyAlignment="1">
      <alignment vertical="center"/>
    </xf>
    <xf numFmtId="165" fontId="7" fillId="0" borderId="1" xfId="3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165" fontId="7" fillId="0" borderId="0" xfId="3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5" fontId="5" fillId="0" borderId="0" xfId="3" applyFont="1" applyBorder="1" applyAlignment="1">
      <alignment vertical="center"/>
    </xf>
    <xf numFmtId="10" fontId="0" fillId="0" borderId="14" xfId="2" applyNumberFormat="1" applyFont="1" applyBorder="1" applyAlignment="1">
      <alignment vertical="center"/>
    </xf>
    <xf numFmtId="165" fontId="7" fillId="0" borderId="0" xfId="3" applyFont="1" applyBorder="1" applyAlignment="1">
      <alignment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165" fontId="13" fillId="2" borderId="16" xfId="3" applyFont="1" applyFill="1" applyBorder="1" applyAlignment="1">
      <alignment horizontal="center" vertical="center"/>
    </xf>
    <xf numFmtId="165" fontId="13" fillId="2" borderId="17" xfId="3" applyFont="1" applyFill="1" applyBorder="1" applyAlignment="1">
      <alignment horizontal="center" vertical="center"/>
    </xf>
    <xf numFmtId="165" fontId="4" fillId="0" borderId="18" xfId="3" applyFont="1" applyBorder="1" applyAlignment="1">
      <alignment horizontal="center" vertical="center"/>
    </xf>
    <xf numFmtId="165" fontId="2" fillId="0" borderId="13" xfId="3" applyFont="1" applyBorder="1" applyAlignment="1">
      <alignment horizontal="left" vertical="center"/>
    </xf>
    <xf numFmtId="166" fontId="7" fillId="0" borderId="0" xfId="3" applyNumberFormat="1" applyFont="1" applyBorder="1" applyAlignment="1">
      <alignment horizontal="center" vertical="center"/>
    </xf>
    <xf numFmtId="1" fontId="7" fillId="0" borderId="19" xfId="3" applyNumberFormat="1" applyFont="1" applyBorder="1" applyAlignment="1">
      <alignment horizontal="center" vertical="center"/>
    </xf>
    <xf numFmtId="165" fontId="4" fillId="0" borderId="23" xfId="3" applyFont="1" applyBorder="1" applyAlignment="1">
      <alignment vertical="center"/>
    </xf>
    <xf numFmtId="4" fontId="4" fillId="0" borderId="24" xfId="0" applyNumberFormat="1" applyFont="1" applyBorder="1" applyAlignment="1">
      <alignment vertical="center"/>
    </xf>
    <xf numFmtId="1" fontId="7" fillId="0" borderId="11" xfId="3" applyNumberFormat="1" applyFont="1" applyBorder="1" applyAlignment="1">
      <alignment horizontal="center" vertical="center"/>
    </xf>
    <xf numFmtId="0" fontId="0" fillId="0" borderId="24" xfId="0" applyBorder="1" applyAlignment="1">
      <alignment vertical="center"/>
    </xf>
    <xf numFmtId="1" fontId="4" fillId="0" borderId="25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165" fontId="4" fillId="2" borderId="4" xfId="3" applyNumberFormat="1" applyFont="1" applyFill="1" applyBorder="1" applyAlignment="1">
      <alignment horizontal="center" vertical="center"/>
    </xf>
    <xf numFmtId="165" fontId="7" fillId="0" borderId="1" xfId="3" applyFont="1" applyFill="1" applyBorder="1" applyAlignment="1">
      <alignment horizontal="center" vertical="center"/>
    </xf>
    <xf numFmtId="165" fontId="12" fillId="0" borderId="0" xfId="3" applyFont="1" applyAlignment="1">
      <alignment vertical="center"/>
    </xf>
    <xf numFmtId="43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66" fontId="7" fillId="0" borderId="1" xfId="3" applyNumberFormat="1" applyFont="1" applyBorder="1" applyAlignment="1">
      <alignment horizontal="center" vertical="center"/>
    </xf>
    <xf numFmtId="166" fontId="7" fillId="0" borderId="1" xfId="3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4" fillId="0" borderId="1" xfId="3" applyFont="1" applyBorder="1" applyAlignment="1">
      <alignment horizontal="center" vertical="center"/>
    </xf>
    <xf numFmtId="165" fontId="7" fillId="0" borderId="2" xfId="3" applyFont="1" applyFill="1" applyBorder="1" applyAlignment="1">
      <alignment horizontal="center" vertical="center"/>
    </xf>
    <xf numFmtId="0" fontId="9" fillId="0" borderId="0" xfId="1" applyAlignment="1" applyProtection="1">
      <alignment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27" xfId="0" applyFont="1" applyFill="1" applyBorder="1" applyAlignment="1">
      <alignment horizontal="center" vertical="center"/>
    </xf>
    <xf numFmtId="165" fontId="13" fillId="2" borderId="27" xfId="3" applyFont="1" applyFill="1" applyBorder="1" applyAlignment="1">
      <alignment horizontal="center" vertical="center"/>
    </xf>
    <xf numFmtId="165" fontId="7" fillId="0" borderId="0" xfId="3" applyFont="1" applyFill="1" applyAlignment="1">
      <alignment vertical="center"/>
    </xf>
    <xf numFmtId="165" fontId="4" fillId="0" borderId="1" xfId="3" applyFont="1" applyFill="1" applyBorder="1" applyAlignment="1">
      <alignment horizontal="center" vertical="center"/>
    </xf>
    <xf numFmtId="164" fontId="4" fillId="0" borderId="28" xfId="0" applyNumberFormat="1" applyFont="1" applyBorder="1" applyAlignment="1">
      <alignment vertical="center"/>
    </xf>
    <xf numFmtId="165" fontId="4" fillId="0" borderId="29" xfId="3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3" applyFont="1" applyAlignment="1">
      <alignment horizontal="center" vertical="center"/>
    </xf>
    <xf numFmtId="165" fontId="4" fillId="0" borderId="3" xfId="3" applyFont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65" fontId="7" fillId="0" borderId="0" xfId="3" applyFont="1" applyAlignment="1">
      <alignment horizontal="right" vertical="center"/>
    </xf>
    <xf numFmtId="165" fontId="4" fillId="2" borderId="7" xfId="3" applyFont="1" applyFill="1" applyBorder="1" applyAlignment="1">
      <alignment horizontal="center" vertical="center"/>
    </xf>
    <xf numFmtId="165" fontId="4" fillId="0" borderId="13" xfId="3" applyFont="1" applyBorder="1" applyAlignment="1">
      <alignment vertical="center"/>
    </xf>
    <xf numFmtId="165" fontId="4" fillId="0" borderId="9" xfId="0" applyNumberFormat="1" applyFont="1" applyBorder="1" applyAlignment="1">
      <alignment vertical="center"/>
    </xf>
    <xf numFmtId="165" fontId="4" fillId="0" borderId="9" xfId="3" applyFont="1" applyBorder="1" applyAlignment="1">
      <alignment vertical="center"/>
    </xf>
    <xf numFmtId="10" fontId="4" fillId="0" borderId="14" xfId="2" applyNumberFormat="1" applyFont="1" applyBorder="1" applyAlignment="1">
      <alignment vertical="center"/>
    </xf>
    <xf numFmtId="165" fontId="4" fillId="0" borderId="31" xfId="3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5" fontId="7" fillId="0" borderId="32" xfId="3" applyFont="1" applyBorder="1" applyAlignment="1">
      <alignment vertical="center"/>
    </xf>
    <xf numFmtId="165" fontId="4" fillId="0" borderId="13" xfId="3" applyFont="1" applyBorder="1" applyAlignment="1">
      <alignment horizontal="left" vertical="center"/>
    </xf>
    <xf numFmtId="4" fontId="4" fillId="0" borderId="9" xfId="0" applyNumberFormat="1" applyFont="1" applyBorder="1" applyAlignment="1">
      <alignment horizontal="centerContinuous" vertical="center"/>
    </xf>
    <xf numFmtId="165" fontId="7" fillId="3" borderId="1" xfId="3" applyFont="1" applyFill="1" applyBorder="1" applyAlignment="1">
      <alignment horizontal="center" vertical="center"/>
    </xf>
    <xf numFmtId="9" fontId="4" fillId="0" borderId="17" xfId="2" applyFont="1" applyBorder="1" applyAlignment="1">
      <alignment vertical="center"/>
    </xf>
    <xf numFmtId="10" fontId="7" fillId="0" borderId="14" xfId="2" applyNumberFormat="1" applyFont="1" applyBorder="1" applyAlignment="1">
      <alignment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0" fillId="0" borderId="31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2" xfId="3" applyFont="1" applyFill="1" applyBorder="1" applyAlignment="1">
      <alignment vertical="center"/>
    </xf>
    <xf numFmtId="166" fontId="4" fillId="0" borderId="0" xfId="3" applyNumberFormat="1" applyFont="1" applyBorder="1" applyAlignment="1">
      <alignment horizontal="center" vertical="center"/>
    </xf>
    <xf numFmtId="1" fontId="7" fillId="0" borderId="0" xfId="3" applyNumberFormat="1" applyFont="1" applyBorder="1" applyAlignment="1">
      <alignment horizontal="center" vertical="center"/>
    </xf>
    <xf numFmtId="165" fontId="4" fillId="0" borderId="7" xfId="3" applyFont="1" applyBorder="1" applyAlignment="1">
      <alignment horizontal="right" vertical="center"/>
    </xf>
    <xf numFmtId="165" fontId="4" fillId="2" borderId="4" xfId="3" applyFont="1" applyFill="1" applyBorder="1" applyAlignment="1">
      <alignment horizontal="right" vertical="center"/>
    </xf>
    <xf numFmtId="168" fontId="4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4" fillId="0" borderId="30" xfId="0" applyNumberFormat="1" applyFont="1" applyBorder="1" applyAlignment="1">
      <alignment vertical="center"/>
    </xf>
    <xf numFmtId="165" fontId="4" fillId="0" borderId="10" xfId="3" applyFont="1" applyBorder="1" applyAlignment="1">
      <alignment vertical="center"/>
    </xf>
    <xf numFmtId="165" fontId="4" fillId="0" borderId="5" xfId="3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 wrapText="1"/>
    </xf>
    <xf numFmtId="167" fontId="7" fillId="0" borderId="1" xfId="3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37" xfId="0" applyFont="1" applyBorder="1" applyAlignment="1">
      <alignment vertical="center"/>
    </xf>
    <xf numFmtId="0" fontId="4" fillId="0" borderId="37" xfId="0" applyFont="1" applyBorder="1" applyAlignment="1">
      <alignment horizontal="center" vertical="center"/>
    </xf>
    <xf numFmtId="165" fontId="4" fillId="0" borderId="37" xfId="3" applyFont="1" applyBorder="1" applyAlignment="1">
      <alignment horizontal="center" vertical="center"/>
    </xf>
    <xf numFmtId="165" fontId="4" fillId="0" borderId="37" xfId="3" applyFont="1" applyFill="1" applyBorder="1" applyAlignment="1">
      <alignment horizontal="center" vertical="center"/>
    </xf>
    <xf numFmtId="4" fontId="0" fillId="0" borderId="0" xfId="0" applyNumberFormat="1"/>
    <xf numFmtId="0" fontId="7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65" fontId="7" fillId="0" borderId="3" xfId="3" applyFont="1" applyBorder="1" applyAlignment="1">
      <alignment horizontal="center" vertical="center"/>
    </xf>
    <xf numFmtId="165" fontId="7" fillId="0" borderId="1" xfId="3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165" fontId="7" fillId="0" borderId="3" xfId="3" applyFont="1" applyBorder="1" applyAlignment="1">
      <alignment horizontal="right" vertical="center"/>
    </xf>
    <xf numFmtId="165" fontId="7" fillId="0" borderId="3" xfId="3" applyFont="1" applyBorder="1" applyAlignment="1">
      <alignment vertical="center"/>
    </xf>
    <xf numFmtId="165" fontId="7" fillId="0" borderId="2" xfId="3" applyFont="1" applyBorder="1" applyAlignment="1">
      <alignment vertical="center"/>
    </xf>
    <xf numFmtId="165" fontId="7" fillId="0" borderId="0" xfId="3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165" fontId="4" fillId="2" borderId="3" xfId="3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4" fillId="0" borderId="1" xfId="3" applyFont="1" applyBorder="1" applyAlignment="1">
      <alignment vertical="center"/>
    </xf>
    <xf numFmtId="165" fontId="4" fillId="4" borderId="1" xfId="3" applyFont="1" applyFill="1" applyBorder="1" applyAlignment="1">
      <alignment vertical="center"/>
    </xf>
    <xf numFmtId="165" fontId="13" fillId="2" borderId="12" xfId="3" applyFont="1" applyFill="1" applyBorder="1" applyAlignment="1">
      <alignment horizontal="center" vertical="center"/>
    </xf>
    <xf numFmtId="165" fontId="4" fillId="4" borderId="2" xfId="3" applyFont="1" applyFill="1" applyBorder="1" applyAlignment="1">
      <alignment horizontal="center" vertical="center"/>
    </xf>
    <xf numFmtId="165" fontId="13" fillId="2" borderId="22" xfId="3" applyFont="1" applyFill="1" applyBorder="1" applyAlignment="1">
      <alignment horizontal="center" vertical="center"/>
    </xf>
    <xf numFmtId="165" fontId="13" fillId="2" borderId="1" xfId="3" applyFont="1" applyFill="1" applyBorder="1" applyAlignment="1">
      <alignment horizontal="center" vertical="center"/>
    </xf>
    <xf numFmtId="165" fontId="7" fillId="0" borderId="0" xfId="3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165" fontId="7" fillId="0" borderId="1" xfId="3" applyFont="1" applyFill="1" applyBorder="1" applyAlignment="1">
      <alignment vertical="center"/>
    </xf>
    <xf numFmtId="165" fontId="7" fillId="0" borderId="38" xfId="3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right" vertical="center"/>
    </xf>
    <xf numFmtId="165" fontId="7" fillId="0" borderId="1" xfId="3" applyNumberFormat="1" applyFont="1" applyFill="1" applyBorder="1" applyAlignment="1">
      <alignment horizontal="center" vertical="center"/>
    </xf>
    <xf numFmtId="165" fontId="7" fillId="0" borderId="1" xfId="3" applyFont="1" applyFill="1" applyBorder="1" applyAlignment="1">
      <alignment horizontal="right" vertical="center"/>
    </xf>
    <xf numFmtId="165" fontId="7" fillId="0" borderId="8" xfId="3" applyFont="1" applyFill="1" applyBorder="1" applyAlignment="1">
      <alignment vertical="center"/>
    </xf>
    <xf numFmtId="165" fontId="4" fillId="2" borderId="36" xfId="3" applyFont="1" applyFill="1" applyBorder="1" applyAlignment="1">
      <alignment vertical="center"/>
    </xf>
    <xf numFmtId="165" fontId="13" fillId="0" borderId="0" xfId="3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165" fontId="2" fillId="0" borderId="1" xfId="3" applyFont="1" applyFill="1" applyBorder="1" applyAlignment="1">
      <alignment horizontal="center" vertical="center"/>
    </xf>
    <xf numFmtId="13" fontId="7" fillId="0" borderId="1" xfId="0" applyNumberFormat="1" applyFont="1" applyFill="1" applyBorder="1" applyAlignment="1">
      <alignment horizontal="center" vertical="center"/>
    </xf>
    <xf numFmtId="13" fontId="7" fillId="0" borderId="1" xfId="0" applyNumberFormat="1" applyFont="1" applyFill="1" applyBorder="1" applyAlignment="1">
      <alignment vertical="center"/>
    </xf>
    <xf numFmtId="165" fontId="4" fillId="0" borderId="7" xfId="3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0" fillId="0" borderId="1" xfId="3" applyFont="1" applyBorder="1" applyAlignment="1">
      <alignment vertical="center"/>
    </xf>
    <xf numFmtId="1" fontId="7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5" fontId="4" fillId="0" borderId="3" xfId="3" applyFont="1" applyBorder="1" applyAlignment="1">
      <alignment vertical="center"/>
    </xf>
    <xf numFmtId="165" fontId="4" fillId="5" borderId="1" xfId="3" applyFont="1" applyFill="1" applyBorder="1" applyAlignment="1">
      <alignment vertical="center"/>
    </xf>
    <xf numFmtId="9" fontId="4" fillId="0" borderId="7" xfId="2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165" fontId="4" fillId="0" borderId="6" xfId="3" applyNumberFormat="1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165" fontId="2" fillId="0" borderId="0" xfId="3" applyFont="1" applyFill="1" applyAlignment="1">
      <alignment horizontal="right" vertical="center"/>
    </xf>
    <xf numFmtId="165" fontId="2" fillId="0" borderId="1" xfId="3" applyFont="1" applyFill="1" applyBorder="1" applyAlignment="1">
      <alignment vertical="center"/>
    </xf>
    <xf numFmtId="167" fontId="7" fillId="0" borderId="2" xfId="3" applyNumberFormat="1" applyFont="1" applyFill="1" applyBorder="1" applyAlignment="1">
      <alignment horizontal="center" vertical="center"/>
    </xf>
    <xf numFmtId="167" fontId="7" fillId="0" borderId="1" xfId="3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3" fontId="4" fillId="0" borderId="4" xfId="0" applyNumberFormat="1" applyFont="1" applyFill="1" applyBorder="1" applyAlignment="1">
      <alignment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5" fontId="4" fillId="0" borderId="0" xfId="3" applyFont="1" applyFill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65" fontId="4" fillId="2" borderId="1" xfId="3" applyFont="1" applyFill="1" applyBorder="1" applyAlignment="1">
      <alignment vertical="center"/>
    </xf>
    <xf numFmtId="165" fontId="4" fillId="2" borderId="3" xfId="3" applyFont="1" applyFill="1" applyBorder="1" applyAlignment="1">
      <alignment vertical="center"/>
    </xf>
    <xf numFmtId="165" fontId="4" fillId="0" borderId="9" xfId="3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0" fontId="7" fillId="0" borderId="2" xfId="0" applyNumberFormat="1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horizontal="center" vertical="center"/>
    </xf>
    <xf numFmtId="165" fontId="4" fillId="5" borderId="2" xfId="3" applyFont="1" applyFill="1" applyBorder="1" applyAlignment="1">
      <alignment vertical="center"/>
    </xf>
    <xf numFmtId="0" fontId="7" fillId="0" borderId="2" xfId="3" applyNumberFormat="1" applyFont="1" applyFill="1" applyBorder="1" applyAlignment="1">
      <alignment horizontal="center" vertical="center"/>
    </xf>
    <xf numFmtId="0" fontId="7" fillId="0" borderId="1" xfId="3" applyNumberFormat="1" applyFont="1" applyBorder="1" applyAlignment="1">
      <alignment horizontal="right" vertical="center"/>
    </xf>
    <xf numFmtId="0" fontId="7" fillId="0" borderId="0" xfId="0" applyNumberFormat="1" applyFont="1" applyFill="1" applyAlignment="1">
      <alignment horizontal="right" vertical="center"/>
    </xf>
    <xf numFmtId="0" fontId="2" fillId="0" borderId="1" xfId="3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Fill="1" applyBorder="1" applyAlignment="1">
      <alignment horizontal="right" vertical="center"/>
    </xf>
    <xf numFmtId="0" fontId="7" fillId="0" borderId="1" xfId="0" applyNumberFormat="1" applyFont="1" applyBorder="1" applyAlignment="1">
      <alignment horizontal="center" vertical="center"/>
    </xf>
    <xf numFmtId="0" fontId="13" fillId="2" borderId="27" xfId="0" applyNumberFormat="1" applyFont="1" applyFill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13" fillId="2" borderId="16" xfId="0" applyNumberFormat="1" applyFont="1" applyFill="1" applyBorder="1" applyAlignment="1">
      <alignment horizontal="center" vertical="center"/>
    </xf>
    <xf numFmtId="0" fontId="4" fillId="0" borderId="9" xfId="0" applyNumberFormat="1" applyFont="1" applyFill="1" applyBorder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65" fontId="4" fillId="0" borderId="13" xfId="3" applyFont="1" applyBorder="1" applyAlignment="1">
      <alignment horizontal="left" vertical="center"/>
    </xf>
    <xf numFmtId="165" fontId="4" fillId="0" borderId="9" xfId="3" applyFont="1" applyBorder="1" applyAlignment="1">
      <alignment horizontal="left" vertical="center"/>
    </xf>
    <xf numFmtId="0" fontId="15" fillId="4" borderId="20" xfId="0" applyFont="1" applyFill="1" applyBorder="1" applyAlignment="1">
      <alignment horizontal="center" vertical="center"/>
    </xf>
    <xf numFmtId="0" fontId="15" fillId="4" borderId="21" xfId="0" applyFont="1" applyFill="1" applyBorder="1" applyAlignment="1">
      <alignment horizontal="center" vertical="center"/>
    </xf>
    <xf numFmtId="0" fontId="15" fillId="4" borderId="22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3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/>
    </xf>
    <xf numFmtId="165" fontId="4" fillId="0" borderId="20" xfId="3" applyFont="1" applyBorder="1" applyAlignment="1">
      <alignment horizontal="center" vertical="center"/>
    </xf>
    <xf numFmtId="165" fontId="4" fillId="0" borderId="21" xfId="3" applyFont="1" applyBorder="1" applyAlignment="1">
      <alignment horizontal="center" vertical="center"/>
    </xf>
    <xf numFmtId="165" fontId="4" fillId="0" borderId="39" xfId="3" applyFont="1" applyBorder="1" applyAlignment="1">
      <alignment horizontal="center" vertical="center"/>
    </xf>
    <xf numFmtId="165" fontId="5" fillId="4" borderId="5" xfId="3" applyFont="1" applyFill="1" applyBorder="1" applyAlignment="1">
      <alignment horizontal="center" vertical="center"/>
    </xf>
    <xf numFmtId="165" fontId="5" fillId="4" borderId="6" xfId="3" applyFont="1" applyFill="1" applyBorder="1" applyAlignment="1">
      <alignment horizontal="center" vertical="center"/>
    </xf>
    <xf numFmtId="165" fontId="5" fillId="4" borderId="7" xfId="3" applyFont="1" applyFill="1" applyBorder="1" applyAlignment="1">
      <alignment horizontal="center" vertical="center"/>
    </xf>
  </cellXfs>
  <cellStyles count="7">
    <cellStyle name="Hiperlink" xfId="1" builtinId="8"/>
    <cellStyle name="Moeda 2" xfId="6"/>
    <cellStyle name="Normal" xfId="0" builtinId="0"/>
    <cellStyle name="Normal 2" xfId="4"/>
    <cellStyle name="Porcentagem" xfId="2" builtinId="5"/>
    <cellStyle name="Vírgula" xfId="3" builtinId="3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9"/>
  <sheetViews>
    <sheetView tabSelected="1" view="pageBreakPreview" zoomScaleSheetLayoutView="100" zoomScalePageLayoutView="90" workbookViewId="0">
      <selection activeCell="E7" sqref="E7"/>
    </sheetView>
  </sheetViews>
  <sheetFormatPr defaultRowHeight="12.75" x14ac:dyDescent="0.2"/>
  <cols>
    <col min="1" max="1" width="44.5703125" style="8" customWidth="1"/>
    <col min="2" max="2" width="16.5703125" style="8" customWidth="1"/>
    <col min="3" max="3" width="11.85546875" style="8" customWidth="1"/>
    <col min="4" max="4" width="14.7109375" style="9" customWidth="1"/>
    <col min="5" max="5" width="15.42578125" style="9" customWidth="1"/>
    <col min="6" max="6" width="13.28515625" style="9" customWidth="1"/>
    <col min="7" max="7" width="28.140625" style="9" customWidth="1"/>
    <col min="8" max="8" width="9.140625" style="8"/>
    <col min="9" max="9" width="14.5703125" style="8" customWidth="1"/>
    <col min="10" max="10" width="13.42578125" style="8" customWidth="1"/>
    <col min="11" max="16384" width="9.140625" style="8"/>
  </cols>
  <sheetData>
    <row r="1" spans="1:7" s="7" customFormat="1" ht="18" x14ac:dyDescent="0.2">
      <c r="A1" s="233" t="s">
        <v>135</v>
      </c>
      <c r="B1" s="234"/>
      <c r="C1" s="234"/>
      <c r="D1" s="234"/>
      <c r="E1" s="234"/>
      <c r="F1" s="235"/>
      <c r="G1" s="35"/>
    </row>
    <row r="2" spans="1:7" s="7" customFormat="1" ht="21.75" customHeight="1" x14ac:dyDescent="0.2">
      <c r="A2" s="236" t="s">
        <v>43</v>
      </c>
      <c r="B2" s="237"/>
      <c r="C2" s="237"/>
      <c r="D2" s="237"/>
      <c r="E2" s="237"/>
      <c r="F2" s="238"/>
      <c r="G2" s="35"/>
    </row>
    <row r="3" spans="1:7" s="4" customFormat="1" ht="10.9" customHeight="1" thickBot="1" x14ac:dyDescent="0.25">
      <c r="A3" s="111"/>
      <c r="B3" s="112"/>
      <c r="C3" s="112"/>
      <c r="D3" s="113"/>
      <c r="E3" s="113"/>
      <c r="F3" s="114"/>
      <c r="G3" s="5"/>
    </row>
    <row r="4" spans="1:7" s="4" customFormat="1" ht="15.75" customHeight="1" thickBot="1" x14ac:dyDescent="0.25">
      <c r="A4" s="242" t="s">
        <v>122</v>
      </c>
      <c r="B4" s="243"/>
      <c r="C4" s="243"/>
      <c r="D4" s="243"/>
      <c r="E4" s="243"/>
      <c r="F4" s="244"/>
      <c r="G4" s="5"/>
    </row>
    <row r="5" spans="1:7" s="4" customFormat="1" ht="15.75" customHeight="1" x14ac:dyDescent="0.2">
      <c r="A5" s="62" t="s">
        <v>121</v>
      </c>
      <c r="B5" s="38"/>
      <c r="C5" s="38"/>
      <c r="D5" s="122"/>
      <c r="E5" s="90" t="s">
        <v>40</v>
      </c>
      <c r="F5" s="39" t="s">
        <v>2</v>
      </c>
      <c r="G5" s="5"/>
    </row>
    <row r="6" spans="1:7" s="10" customFormat="1" ht="15.75" customHeight="1" x14ac:dyDescent="0.2">
      <c r="A6" s="98" t="str">
        <f>A64</f>
        <v>1. Mão-de-obra</v>
      </c>
      <c r="B6" s="99"/>
      <c r="C6" s="100"/>
      <c r="D6" s="100"/>
      <c r="E6" s="119"/>
      <c r="F6" s="101">
        <f t="shared" ref="F6:F17" si="0">IFERROR(E6/$E$39,0)</f>
        <v>0</v>
      </c>
      <c r="G6" s="42"/>
    </row>
    <row r="7" spans="1:7" s="4" customFormat="1" ht="15.75" customHeight="1" x14ac:dyDescent="0.2">
      <c r="A7" s="47" t="str">
        <f>A66</f>
        <v>1.1. Coletor Turno Dia</v>
      </c>
      <c r="B7" s="43"/>
      <c r="C7" s="45"/>
      <c r="D7" s="45"/>
      <c r="E7" s="120"/>
      <c r="F7" s="56">
        <f t="shared" si="0"/>
        <v>0</v>
      </c>
      <c r="G7" s="5"/>
    </row>
    <row r="8" spans="1:7" s="4" customFormat="1" ht="15.75" customHeight="1" x14ac:dyDescent="0.2">
      <c r="A8" s="47" t="str">
        <f>A79</f>
        <v>1.2. Coletor Turno Noite</v>
      </c>
      <c r="B8" s="43"/>
      <c r="C8" s="45"/>
      <c r="D8" s="45"/>
      <c r="E8" s="120"/>
      <c r="F8" s="56">
        <f t="shared" si="0"/>
        <v>0</v>
      </c>
      <c r="G8" s="5"/>
    </row>
    <row r="9" spans="1:7" s="4" customFormat="1" ht="15.75" customHeight="1" x14ac:dyDescent="0.2">
      <c r="A9" s="47" t="str">
        <f>A98</f>
        <v>1.3. Motorista Turno do Dia</v>
      </c>
      <c r="B9" s="43"/>
      <c r="C9" s="45"/>
      <c r="D9" s="45"/>
      <c r="E9" s="120"/>
      <c r="F9" s="56">
        <f t="shared" si="0"/>
        <v>0</v>
      </c>
      <c r="G9" s="5"/>
    </row>
    <row r="10" spans="1:7" s="4" customFormat="1" ht="15.75" customHeight="1" x14ac:dyDescent="0.2">
      <c r="A10" s="47" t="str">
        <f>A113</f>
        <v>1.4. Motorista Turno Noite</v>
      </c>
      <c r="B10" s="43"/>
      <c r="C10" s="45"/>
      <c r="D10" s="45"/>
      <c r="E10" s="120"/>
      <c r="F10" s="56">
        <f t="shared" si="0"/>
        <v>0</v>
      </c>
      <c r="G10" s="5"/>
    </row>
    <row r="11" spans="1:7" s="4" customFormat="1" ht="15.75" customHeight="1" x14ac:dyDescent="0.2">
      <c r="A11" s="47" t="s">
        <v>158</v>
      </c>
      <c r="B11" s="43"/>
      <c r="C11" s="45"/>
      <c r="D11" s="45"/>
      <c r="E11" s="120"/>
      <c r="F11" s="56">
        <f t="shared" si="0"/>
        <v>0</v>
      </c>
      <c r="G11" s="5"/>
    </row>
    <row r="12" spans="1:7" s="4" customFormat="1" ht="15.75" customHeight="1" x14ac:dyDescent="0.2">
      <c r="A12" s="47" t="s">
        <v>159</v>
      </c>
      <c r="B12" s="43"/>
      <c r="C12" s="45"/>
      <c r="D12" s="45"/>
      <c r="E12" s="120"/>
      <c r="F12" s="56">
        <f t="shared" si="0"/>
        <v>0</v>
      </c>
      <c r="G12" s="5"/>
    </row>
    <row r="13" spans="1:7" s="4" customFormat="1" ht="15.75" customHeight="1" x14ac:dyDescent="0.2">
      <c r="A13" s="47" t="s">
        <v>181</v>
      </c>
      <c r="B13" s="43"/>
      <c r="C13" s="45"/>
      <c r="D13" s="45"/>
      <c r="E13" s="120"/>
      <c r="F13" s="56">
        <f t="shared" si="0"/>
        <v>0</v>
      </c>
      <c r="G13" s="5"/>
    </row>
    <row r="14" spans="1:7" s="4" customFormat="1" ht="15.75" customHeight="1" x14ac:dyDescent="0.2">
      <c r="A14" s="47" t="s">
        <v>162</v>
      </c>
      <c r="B14" s="43"/>
      <c r="C14" s="45"/>
      <c r="D14" s="45"/>
      <c r="E14" s="120"/>
      <c r="F14" s="56">
        <f t="shared" si="0"/>
        <v>0</v>
      </c>
      <c r="G14" s="5"/>
    </row>
    <row r="15" spans="1:7" s="4" customFormat="1" ht="15.75" customHeight="1" x14ac:dyDescent="0.2">
      <c r="A15" s="47" t="s">
        <v>165</v>
      </c>
      <c r="B15" s="43"/>
      <c r="C15" s="45"/>
      <c r="D15" s="45"/>
      <c r="E15" s="120"/>
      <c r="F15" s="56">
        <f t="shared" si="0"/>
        <v>0</v>
      </c>
      <c r="G15" s="5"/>
    </row>
    <row r="16" spans="1:7" s="4" customFormat="1" ht="15.75" customHeight="1" x14ac:dyDescent="0.2">
      <c r="A16" s="47" t="s">
        <v>182</v>
      </c>
      <c r="B16" s="43"/>
      <c r="C16" s="45"/>
      <c r="D16" s="45"/>
      <c r="E16" s="120"/>
      <c r="F16" s="56">
        <f t="shared" si="0"/>
        <v>0</v>
      </c>
      <c r="G16" s="5"/>
    </row>
    <row r="17" spans="1:7" s="4" customFormat="1" ht="15.75" customHeight="1" x14ac:dyDescent="0.2">
      <c r="A17" s="47" t="s">
        <v>183</v>
      </c>
      <c r="B17" s="43"/>
      <c r="C17" s="45"/>
      <c r="D17" s="45"/>
      <c r="E17" s="120"/>
      <c r="F17" s="56">
        <f t="shared" si="0"/>
        <v>0</v>
      </c>
      <c r="G17" s="5"/>
    </row>
    <row r="18" spans="1:7" s="4" customFormat="1" ht="15.75" customHeight="1" x14ac:dyDescent="0.2">
      <c r="A18" s="47" t="str">
        <f>A210</f>
        <v>1.12. Vale Transporte</v>
      </c>
      <c r="B18" s="43"/>
      <c r="C18" s="45"/>
      <c r="D18" s="45"/>
      <c r="E18" s="120"/>
      <c r="F18" s="56">
        <f>IFERROR(E12/$E$39,0)</f>
        <v>0</v>
      </c>
      <c r="G18" s="5"/>
    </row>
    <row r="19" spans="1:7" s="4" customFormat="1" ht="15.75" customHeight="1" x14ac:dyDescent="0.2">
      <c r="A19" s="47" t="str">
        <f>A223</f>
        <v>1.13. Vale-refeição (diário)</v>
      </c>
      <c r="B19" s="43"/>
      <c r="C19" s="45"/>
      <c r="D19" s="45"/>
      <c r="E19" s="120"/>
      <c r="F19" s="56">
        <f t="shared" ref="F19:F38" si="1">IFERROR(E19/$E$39,0)</f>
        <v>0</v>
      </c>
      <c r="G19" s="5"/>
    </row>
    <row r="20" spans="1:7" s="10" customFormat="1" ht="15.75" customHeight="1" x14ac:dyDescent="0.2">
      <c r="A20" s="231" t="str">
        <f>A238</f>
        <v>2. Uniformes e Equipamentos de Proteção Individual</v>
      </c>
      <c r="B20" s="232"/>
      <c r="C20" s="232"/>
      <c r="D20" s="100"/>
      <c r="E20" s="119"/>
      <c r="F20" s="101">
        <f t="shared" si="1"/>
        <v>0</v>
      </c>
      <c r="G20" s="42"/>
    </row>
    <row r="21" spans="1:7" s="10" customFormat="1" ht="15.75" customHeight="1" x14ac:dyDescent="0.2">
      <c r="A21" s="105" t="str">
        <f>A273</f>
        <v>3. Veículos e Equipamentos</v>
      </c>
      <c r="B21" s="106"/>
      <c r="C21" s="100"/>
      <c r="D21" s="100"/>
      <c r="E21" s="119"/>
      <c r="F21" s="101">
        <f t="shared" si="1"/>
        <v>0</v>
      </c>
      <c r="G21" s="42"/>
    </row>
    <row r="22" spans="1:7" s="4" customFormat="1" ht="15.75" customHeight="1" x14ac:dyDescent="0.2">
      <c r="A22" s="63" t="str">
        <f>A275</f>
        <v>3.1. Veículo Coletor Compactador 15 m³</v>
      </c>
      <c r="B22" s="44"/>
      <c r="C22" s="45"/>
      <c r="D22" s="45"/>
      <c r="E22" s="120"/>
      <c r="F22" s="109">
        <f t="shared" si="1"/>
        <v>0</v>
      </c>
      <c r="G22" s="5"/>
    </row>
    <row r="23" spans="1:7" s="4" customFormat="1" ht="15.75" customHeight="1" x14ac:dyDescent="0.2">
      <c r="A23" s="63" t="str">
        <f>A277</f>
        <v>3.1.1. Depreciação</v>
      </c>
      <c r="B23" s="44"/>
      <c r="C23" s="45"/>
      <c r="D23" s="45"/>
      <c r="E23" s="120"/>
      <c r="F23" s="109">
        <f t="shared" si="1"/>
        <v>0</v>
      </c>
      <c r="G23" s="5"/>
    </row>
    <row r="24" spans="1:7" s="4" customFormat="1" ht="15.75" customHeight="1" x14ac:dyDescent="0.2">
      <c r="A24" s="63" t="str">
        <f>A293</f>
        <v>3.1.2. Remuneração do Capital</v>
      </c>
      <c r="B24" s="44"/>
      <c r="C24" s="45"/>
      <c r="D24" s="45"/>
      <c r="E24" s="120"/>
      <c r="F24" s="109">
        <f t="shared" si="1"/>
        <v>0</v>
      </c>
      <c r="G24" s="5"/>
    </row>
    <row r="25" spans="1:7" s="4" customFormat="1" ht="15.75" customHeight="1" x14ac:dyDescent="0.2">
      <c r="A25" s="63" t="str">
        <f>A309</f>
        <v>3.1.3. Impostos e Seguros</v>
      </c>
      <c r="B25" s="44"/>
      <c r="C25" s="45"/>
      <c r="D25" s="45"/>
      <c r="E25" s="120"/>
      <c r="F25" s="109">
        <f t="shared" si="1"/>
        <v>0</v>
      </c>
      <c r="G25" s="5"/>
    </row>
    <row r="26" spans="1:7" s="4" customFormat="1" ht="15.75" customHeight="1" x14ac:dyDescent="0.2">
      <c r="A26" s="63" t="str">
        <f>A318</f>
        <v>3.1.4. Consumos</v>
      </c>
      <c r="B26" s="44"/>
      <c r="C26" s="45"/>
      <c r="D26" s="45"/>
      <c r="E26" s="120"/>
      <c r="F26" s="109">
        <f t="shared" si="1"/>
        <v>0</v>
      </c>
      <c r="G26" s="5"/>
    </row>
    <row r="27" spans="1:7" s="4" customFormat="1" ht="15.75" customHeight="1" x14ac:dyDescent="0.2">
      <c r="A27" s="63" t="str">
        <f>A336</f>
        <v>3.1.5. Manutenção</v>
      </c>
      <c r="B27" s="44"/>
      <c r="C27" s="45"/>
      <c r="D27" s="45"/>
      <c r="E27" s="120"/>
      <c r="F27" s="109">
        <f t="shared" si="1"/>
        <v>0</v>
      </c>
      <c r="G27" s="5"/>
    </row>
    <row r="28" spans="1:7" s="4" customFormat="1" ht="15.75" customHeight="1" x14ac:dyDescent="0.2">
      <c r="A28" s="63" t="str">
        <f>A342</f>
        <v>3.1.6. Pneus</v>
      </c>
      <c r="B28" s="44"/>
      <c r="C28" s="45"/>
      <c r="D28" s="45"/>
      <c r="E28" s="120"/>
      <c r="F28" s="109">
        <f t="shared" si="1"/>
        <v>0</v>
      </c>
      <c r="G28" s="5"/>
    </row>
    <row r="29" spans="1:7" s="4" customFormat="1" ht="15.75" customHeight="1" x14ac:dyDescent="0.2">
      <c r="A29" s="63" t="s">
        <v>184</v>
      </c>
      <c r="B29" s="44"/>
      <c r="C29" s="45"/>
      <c r="D29" s="45"/>
      <c r="E29" s="120"/>
      <c r="F29" s="109">
        <f t="shared" si="1"/>
        <v>0</v>
      </c>
      <c r="G29" s="5"/>
    </row>
    <row r="30" spans="1:7" s="4" customFormat="1" ht="15.75" customHeight="1" x14ac:dyDescent="0.2">
      <c r="A30" s="63" t="s">
        <v>192</v>
      </c>
      <c r="B30" s="44"/>
      <c r="C30" s="45"/>
      <c r="D30" s="45"/>
      <c r="E30" s="120"/>
      <c r="F30" s="109">
        <f t="shared" si="1"/>
        <v>0</v>
      </c>
      <c r="G30" s="5"/>
    </row>
    <row r="31" spans="1:7" s="4" customFormat="1" ht="15.75" customHeight="1" x14ac:dyDescent="0.2">
      <c r="A31" s="63" t="s">
        <v>198</v>
      </c>
      <c r="B31" s="44"/>
      <c r="C31" s="45"/>
      <c r="D31" s="45"/>
      <c r="E31" s="120"/>
      <c r="F31" s="109">
        <f t="shared" si="1"/>
        <v>0</v>
      </c>
      <c r="G31" s="5"/>
    </row>
    <row r="32" spans="1:7" s="4" customFormat="1" ht="15.75" customHeight="1" x14ac:dyDescent="0.2">
      <c r="A32" s="63" t="s">
        <v>190</v>
      </c>
      <c r="B32" s="44"/>
      <c r="C32" s="45"/>
      <c r="D32" s="45"/>
      <c r="E32" s="120"/>
      <c r="F32" s="109">
        <f t="shared" si="1"/>
        <v>0</v>
      </c>
      <c r="G32" s="5"/>
    </row>
    <row r="33" spans="1:7" s="4" customFormat="1" ht="15.75" customHeight="1" x14ac:dyDescent="0.2">
      <c r="A33" s="63" t="s">
        <v>189</v>
      </c>
      <c r="B33" s="44"/>
      <c r="C33" s="45"/>
      <c r="D33" s="45"/>
      <c r="E33" s="120"/>
      <c r="F33" s="109">
        <f t="shared" si="1"/>
        <v>0</v>
      </c>
      <c r="G33" s="5"/>
    </row>
    <row r="34" spans="1:7" s="4" customFormat="1" ht="15.75" customHeight="1" x14ac:dyDescent="0.2">
      <c r="A34" s="63" t="s">
        <v>188</v>
      </c>
      <c r="B34" s="44"/>
      <c r="C34" s="45"/>
      <c r="D34" s="45"/>
      <c r="E34" s="120"/>
      <c r="F34" s="109">
        <f t="shared" si="1"/>
        <v>0</v>
      </c>
      <c r="G34" s="5"/>
    </row>
    <row r="35" spans="1:7" s="4" customFormat="1" ht="15.75" customHeight="1" x14ac:dyDescent="0.2">
      <c r="A35" s="63" t="s">
        <v>197</v>
      </c>
      <c r="B35" s="44"/>
      <c r="C35" s="45"/>
      <c r="D35" s="45"/>
      <c r="E35" s="120"/>
      <c r="F35" s="109">
        <f t="shared" si="1"/>
        <v>0</v>
      </c>
      <c r="G35" s="5"/>
    </row>
    <row r="36" spans="1:7" s="10" customFormat="1" ht="15.75" customHeight="1" x14ac:dyDescent="0.2">
      <c r="A36" s="105" t="str">
        <f>A417</f>
        <v>4. Ferramentas e Materiais de Consumo</v>
      </c>
      <c r="B36" s="106"/>
      <c r="C36" s="100"/>
      <c r="D36" s="100"/>
      <c r="E36" s="119"/>
      <c r="F36" s="101">
        <f t="shared" si="1"/>
        <v>0</v>
      </c>
      <c r="G36" s="42"/>
    </row>
    <row r="37" spans="1:7" s="10" customFormat="1" ht="15.75" customHeight="1" x14ac:dyDescent="0.2">
      <c r="A37" s="105" t="str">
        <f>A429</f>
        <v>5. Monitoramento da Frota</v>
      </c>
      <c r="B37" s="106"/>
      <c r="C37" s="100"/>
      <c r="D37" s="100"/>
      <c r="E37" s="119"/>
      <c r="F37" s="101">
        <f t="shared" si="1"/>
        <v>0</v>
      </c>
      <c r="G37" s="42"/>
    </row>
    <row r="38" spans="1:7" s="10" customFormat="1" ht="15.75" customHeight="1" thickBot="1" x14ac:dyDescent="0.25">
      <c r="A38" s="105" t="str">
        <f>A442</f>
        <v>6. Benefícios e Despesas Indiretas - BDI</v>
      </c>
      <c r="B38" s="106"/>
      <c r="C38" s="100"/>
      <c r="D38" s="100"/>
      <c r="E38" s="121"/>
      <c r="F38" s="101">
        <f t="shared" si="1"/>
        <v>0</v>
      </c>
      <c r="G38" s="42"/>
    </row>
    <row r="39" spans="1:7" s="4" customFormat="1" ht="15.75" customHeight="1" thickBot="1" x14ac:dyDescent="0.25">
      <c r="A39" s="40" t="s">
        <v>148</v>
      </c>
      <c r="B39" s="41"/>
      <c r="C39" s="25"/>
      <c r="D39" s="25"/>
      <c r="E39" s="89"/>
      <c r="F39" s="108">
        <f>F6+F20+F21+F36+F37+F38</f>
        <v>0</v>
      </c>
      <c r="G39" s="5"/>
    </row>
    <row r="41" spans="1:7" ht="13.5" thickBot="1" x14ac:dyDescent="0.25"/>
    <row r="42" spans="1:7" s="4" customFormat="1" ht="15" customHeight="1" thickBot="1" x14ac:dyDescent="0.25">
      <c r="A42" s="242" t="s">
        <v>87</v>
      </c>
      <c r="B42" s="243"/>
      <c r="C42" s="243"/>
      <c r="D42" s="243"/>
      <c r="E42" s="244"/>
      <c r="F42" s="9"/>
      <c r="G42" s="5"/>
    </row>
    <row r="43" spans="1:7" s="4" customFormat="1" ht="15" customHeight="1" thickBot="1" x14ac:dyDescent="0.25">
      <c r="A43" s="239" t="s">
        <v>41</v>
      </c>
      <c r="B43" s="240"/>
      <c r="C43" s="240"/>
      <c r="D43" s="241"/>
      <c r="E43" s="46" t="s">
        <v>42</v>
      </c>
      <c r="F43" s="9"/>
      <c r="G43" s="5"/>
    </row>
    <row r="44" spans="1:7" s="4" customFormat="1" ht="15" customHeight="1" x14ac:dyDescent="0.2">
      <c r="A44" s="48" t="str">
        <f>+A66</f>
        <v>1.1. Coletor Turno Dia</v>
      </c>
      <c r="B44" s="48"/>
      <c r="C44" s="48"/>
      <c r="D44" s="174"/>
      <c r="E44" s="68">
        <f>C76</f>
        <v>31</v>
      </c>
      <c r="F44" s="9"/>
      <c r="G44" s="5"/>
    </row>
    <row r="45" spans="1:7" s="4" customFormat="1" ht="15" customHeight="1" x14ac:dyDescent="0.2">
      <c r="A45" s="48" t="str">
        <f>+A79</f>
        <v>1.2. Coletor Turno Noite</v>
      </c>
      <c r="B45" s="48"/>
      <c r="C45" s="48"/>
      <c r="D45" s="174"/>
      <c r="E45" s="65">
        <f>C95</f>
        <v>22</v>
      </c>
      <c r="F45" s="9"/>
      <c r="G45" s="5"/>
    </row>
    <row r="46" spans="1:7" s="4" customFormat="1" ht="15" customHeight="1" x14ac:dyDescent="0.2">
      <c r="A46" s="48" t="str">
        <f>+A98</f>
        <v>1.3. Motorista Turno do Dia</v>
      </c>
      <c r="B46" s="48"/>
      <c r="C46" s="48"/>
      <c r="D46" s="174"/>
      <c r="E46" s="65">
        <f>C110</f>
        <v>10</v>
      </c>
      <c r="F46" s="9"/>
      <c r="G46" s="5"/>
    </row>
    <row r="47" spans="1:7" s="4" customFormat="1" ht="15" customHeight="1" x14ac:dyDescent="0.2">
      <c r="A47" s="48" t="str">
        <f>+A113</f>
        <v>1.4. Motorista Turno Noite</v>
      </c>
      <c r="B47" s="48"/>
      <c r="C47" s="48"/>
      <c r="D47" s="174"/>
      <c r="E47" s="65">
        <f>C131</f>
        <v>9</v>
      </c>
      <c r="F47" s="9"/>
      <c r="G47" s="5"/>
    </row>
    <row r="48" spans="1:7" s="4" customFormat="1" ht="15" customHeight="1" x14ac:dyDescent="0.2">
      <c r="A48" s="175" t="s">
        <v>158</v>
      </c>
      <c r="B48" s="174"/>
      <c r="C48" s="174"/>
      <c r="D48" s="174"/>
      <c r="E48" s="177">
        <v>1</v>
      </c>
      <c r="F48" s="9"/>
      <c r="G48" s="5"/>
    </row>
    <row r="49" spans="1:7" s="4" customFormat="1" ht="15" customHeight="1" x14ac:dyDescent="0.2">
      <c r="A49" s="175" t="s">
        <v>159</v>
      </c>
      <c r="B49" s="174"/>
      <c r="C49" s="174"/>
      <c r="D49" s="174"/>
      <c r="E49" s="177">
        <v>2</v>
      </c>
      <c r="F49" s="9"/>
      <c r="G49" s="5"/>
    </row>
    <row r="50" spans="1:7" s="4" customFormat="1" ht="15" customHeight="1" x14ac:dyDescent="0.2">
      <c r="A50" s="175" t="s">
        <v>181</v>
      </c>
      <c r="B50" s="174"/>
      <c r="C50" s="174"/>
      <c r="D50" s="174"/>
      <c r="E50" s="177">
        <v>1</v>
      </c>
      <c r="F50" s="9"/>
      <c r="G50" s="5"/>
    </row>
    <row r="51" spans="1:7" s="4" customFormat="1" ht="15" customHeight="1" x14ac:dyDescent="0.2">
      <c r="A51" s="175" t="s">
        <v>162</v>
      </c>
      <c r="B51" s="174"/>
      <c r="C51" s="174"/>
      <c r="D51" s="174"/>
      <c r="E51" s="177">
        <v>1</v>
      </c>
      <c r="F51" s="9"/>
      <c r="G51" s="5"/>
    </row>
    <row r="52" spans="1:7" s="4" customFormat="1" ht="15" customHeight="1" x14ac:dyDescent="0.2">
      <c r="A52" s="175" t="s">
        <v>165</v>
      </c>
      <c r="B52" s="174"/>
      <c r="C52" s="174"/>
      <c r="D52" s="174"/>
      <c r="E52" s="177">
        <v>1</v>
      </c>
      <c r="F52" s="9"/>
      <c r="G52" s="5"/>
    </row>
    <row r="53" spans="1:7" s="4" customFormat="1" ht="15" customHeight="1" x14ac:dyDescent="0.2">
      <c r="A53" s="175" t="s">
        <v>182</v>
      </c>
      <c r="B53" s="174"/>
      <c r="C53" s="174"/>
      <c r="D53" s="174"/>
      <c r="E53" s="177">
        <v>2</v>
      </c>
      <c r="F53" s="9"/>
      <c r="G53" s="5"/>
    </row>
    <row r="54" spans="1:7" s="4" customFormat="1" ht="15" customHeight="1" x14ac:dyDescent="0.2">
      <c r="A54" s="175" t="s">
        <v>183</v>
      </c>
      <c r="B54" s="174"/>
      <c r="C54" s="174"/>
      <c r="D54" s="174"/>
      <c r="E54" s="177">
        <v>1</v>
      </c>
      <c r="F54" s="9"/>
      <c r="G54" s="5"/>
    </row>
    <row r="55" spans="1:7" s="4" customFormat="1" ht="15" customHeight="1" thickBot="1" x14ac:dyDescent="0.25">
      <c r="A55" s="66" t="s">
        <v>59</v>
      </c>
      <c r="B55" s="67"/>
      <c r="C55" s="67"/>
      <c r="D55" s="69"/>
      <c r="E55" s="70">
        <f>SUM(E44:E54)</f>
        <v>81</v>
      </c>
      <c r="F55" s="9"/>
      <c r="G55" s="5"/>
    </row>
    <row r="56" spans="1:7" s="4" customFormat="1" ht="15" customHeight="1" thickBot="1" x14ac:dyDescent="0.25">
      <c r="A56" s="102"/>
      <c r="B56" s="103"/>
      <c r="C56" s="57"/>
      <c r="D56" s="57"/>
      <c r="E56" s="104"/>
      <c r="F56" s="9"/>
      <c r="G56" s="5"/>
    </row>
    <row r="57" spans="1:7" s="4" customFormat="1" ht="15" customHeight="1" x14ac:dyDescent="0.2">
      <c r="A57" s="229" t="s">
        <v>56</v>
      </c>
      <c r="B57" s="230"/>
      <c r="C57" s="230"/>
      <c r="D57" s="230"/>
      <c r="E57" s="46" t="s">
        <v>42</v>
      </c>
      <c r="F57" s="8"/>
      <c r="G57" s="5"/>
    </row>
    <row r="58" spans="1:7" s="4" customFormat="1" ht="15" customHeight="1" x14ac:dyDescent="0.2">
      <c r="A58" s="48" t="str">
        <f>+A275</f>
        <v>3.1. Veículo Coletor Compactador 15 m³</v>
      </c>
      <c r="B58" s="48"/>
      <c r="C58" s="48"/>
      <c r="D58" s="15"/>
      <c r="E58" s="176">
        <f>C290</f>
        <v>12</v>
      </c>
      <c r="F58" s="8"/>
      <c r="G58" s="5"/>
    </row>
    <row r="59" spans="1:7" s="4" customFormat="1" ht="15" customHeight="1" x14ac:dyDescent="0.2">
      <c r="A59" s="48" t="s">
        <v>184</v>
      </c>
      <c r="B59" s="48"/>
      <c r="C59" s="48"/>
      <c r="D59" s="15"/>
      <c r="E59" s="176">
        <v>3</v>
      </c>
      <c r="F59" s="8"/>
      <c r="G59" s="5"/>
    </row>
    <row r="60" spans="1:7" s="4" customFormat="1" ht="15" customHeight="1" x14ac:dyDescent="0.2">
      <c r="A60" s="57"/>
      <c r="B60" s="57"/>
      <c r="C60" s="57"/>
      <c r="D60" s="52"/>
      <c r="E60" s="116"/>
      <c r="F60" s="8"/>
      <c r="G60" s="5"/>
    </row>
    <row r="61" spans="1:7" s="4" customFormat="1" ht="13.5" thickBot="1" x14ac:dyDescent="0.25">
      <c r="A61" s="57"/>
      <c r="B61" s="57"/>
      <c r="C61" s="57"/>
      <c r="D61" s="52"/>
      <c r="E61" s="64"/>
      <c r="F61" s="8"/>
      <c r="G61" s="5"/>
    </row>
    <row r="62" spans="1:7" s="10" customFormat="1" ht="15.75" customHeight="1" thickBot="1" x14ac:dyDescent="0.25">
      <c r="A62" s="123" t="s">
        <v>116</v>
      </c>
      <c r="B62" s="182">
        <v>1</v>
      </c>
      <c r="C62" s="34"/>
      <c r="D62" s="33"/>
      <c r="E62" s="115"/>
      <c r="G62" s="42"/>
    </row>
    <row r="63" spans="1:7" s="4" customFormat="1" ht="15.75" customHeight="1" x14ac:dyDescent="0.2">
      <c r="A63" s="57"/>
      <c r="B63" s="57"/>
      <c r="C63" s="57"/>
      <c r="D63" s="52"/>
      <c r="E63" s="64"/>
      <c r="F63" s="8"/>
      <c r="G63" s="5"/>
    </row>
    <row r="64" spans="1:7" ht="13.15" customHeight="1" x14ac:dyDescent="0.2">
      <c r="A64" s="10" t="s">
        <v>47</v>
      </c>
    </row>
    <row r="65" spans="1:7" ht="11.25" customHeight="1" x14ac:dyDescent="0.2"/>
    <row r="66" spans="1:7" ht="13.9" customHeight="1" thickBot="1" x14ac:dyDescent="0.25">
      <c r="A66" s="8" t="s">
        <v>90</v>
      </c>
    </row>
    <row r="67" spans="1:7" ht="13.9" customHeight="1" thickBot="1" x14ac:dyDescent="0.25">
      <c r="A67" s="58" t="s">
        <v>64</v>
      </c>
      <c r="B67" s="59" t="s">
        <v>65</v>
      </c>
      <c r="C67" s="59" t="s">
        <v>42</v>
      </c>
      <c r="D67" s="60" t="s">
        <v>144</v>
      </c>
      <c r="E67" s="60" t="s">
        <v>66</v>
      </c>
      <c r="F67" s="61" t="s">
        <v>67</v>
      </c>
    </row>
    <row r="68" spans="1:7" ht="13.15" customHeight="1" x14ac:dyDescent="0.2">
      <c r="A68" s="12" t="s">
        <v>128</v>
      </c>
      <c r="B68" s="13" t="s">
        <v>8</v>
      </c>
      <c r="C68" s="208">
        <v>1</v>
      </c>
      <c r="D68" s="136"/>
      <c r="E68" s="14"/>
    </row>
    <row r="69" spans="1:7" x14ac:dyDescent="0.2">
      <c r="A69" s="15" t="s">
        <v>36</v>
      </c>
      <c r="B69" s="16" t="s">
        <v>0</v>
      </c>
      <c r="C69" s="200"/>
      <c r="D69" s="17"/>
      <c r="E69" s="17"/>
    </row>
    <row r="70" spans="1:7" ht="13.15" customHeight="1" x14ac:dyDescent="0.2">
      <c r="A70" s="15" t="s">
        <v>37</v>
      </c>
      <c r="B70" s="16" t="s">
        <v>0</v>
      </c>
      <c r="C70" s="200"/>
      <c r="D70" s="17"/>
      <c r="E70" s="17"/>
    </row>
    <row r="71" spans="1:7" ht="13.15" customHeight="1" x14ac:dyDescent="0.2">
      <c r="A71" s="15" t="s">
        <v>134</v>
      </c>
      <c r="B71" s="16" t="s">
        <v>35</v>
      </c>
      <c r="C71" s="225"/>
      <c r="D71" s="17"/>
      <c r="E71" s="17"/>
    </row>
    <row r="72" spans="1:7" x14ac:dyDescent="0.2">
      <c r="A72" s="15" t="s">
        <v>1</v>
      </c>
      <c r="B72" s="16" t="s">
        <v>2</v>
      </c>
      <c r="C72" s="200">
        <v>40</v>
      </c>
      <c r="D72" s="73"/>
      <c r="E72" s="17"/>
    </row>
    <row r="73" spans="1:7" x14ac:dyDescent="0.2">
      <c r="A73" s="91" t="s">
        <v>3</v>
      </c>
      <c r="B73" s="92"/>
      <c r="C73" s="220"/>
      <c r="D73" s="93"/>
      <c r="E73" s="94"/>
    </row>
    <row r="74" spans="1:7" x14ac:dyDescent="0.2">
      <c r="A74" s="15" t="s">
        <v>4</v>
      </c>
      <c r="B74" s="16" t="s">
        <v>2</v>
      </c>
      <c r="C74" s="204">
        <v>75.12</v>
      </c>
      <c r="D74" s="17"/>
      <c r="E74" s="17"/>
    </row>
    <row r="75" spans="1:7" x14ac:dyDescent="0.2">
      <c r="A75" s="91" t="s">
        <v>74</v>
      </c>
      <c r="B75" s="92"/>
      <c r="C75" s="220"/>
      <c r="D75" s="93"/>
      <c r="E75" s="94"/>
    </row>
    <row r="76" spans="1:7" ht="13.5" thickBot="1" x14ac:dyDescent="0.25">
      <c r="A76" s="15" t="s">
        <v>5</v>
      </c>
      <c r="B76" s="16" t="s">
        <v>6</v>
      </c>
      <c r="C76" s="200">
        <v>31</v>
      </c>
      <c r="D76" s="17"/>
      <c r="E76" s="17"/>
      <c r="G76" s="5"/>
    </row>
    <row r="77" spans="1:7" ht="13.9" customHeight="1" thickBot="1" x14ac:dyDescent="0.25">
      <c r="C77" s="226"/>
      <c r="D77" s="96" t="s">
        <v>115</v>
      </c>
      <c r="E77" s="48">
        <f>$B$62</f>
        <v>1</v>
      </c>
      <c r="F77" s="97">
        <f>E76*E77</f>
        <v>0</v>
      </c>
      <c r="G77" s="5"/>
    </row>
    <row r="78" spans="1:7" ht="11.25" customHeight="1" x14ac:dyDescent="0.2">
      <c r="C78" s="226"/>
    </row>
    <row r="79" spans="1:7" ht="13.5" thickBot="1" x14ac:dyDescent="0.25">
      <c r="A79" s="8" t="s">
        <v>79</v>
      </c>
      <c r="C79" s="226"/>
    </row>
    <row r="80" spans="1:7" ht="13.5" thickBot="1" x14ac:dyDescent="0.25">
      <c r="A80" s="58" t="s">
        <v>64</v>
      </c>
      <c r="B80" s="59" t="s">
        <v>65</v>
      </c>
      <c r="C80" s="221" t="s">
        <v>42</v>
      </c>
      <c r="D80" s="60" t="s">
        <v>144</v>
      </c>
      <c r="E80" s="60" t="s">
        <v>66</v>
      </c>
      <c r="F80" s="61" t="s">
        <v>67</v>
      </c>
    </row>
    <row r="81" spans="1:6" x14ac:dyDescent="0.2">
      <c r="A81" s="12" t="s">
        <v>128</v>
      </c>
      <c r="B81" s="13" t="s">
        <v>8</v>
      </c>
      <c r="C81" s="208">
        <v>1</v>
      </c>
      <c r="D81" s="14">
        <f>D68</f>
        <v>0</v>
      </c>
      <c r="E81" s="14">
        <f>C81*D81</f>
        <v>0</v>
      </c>
    </row>
    <row r="82" spans="1:6" x14ac:dyDescent="0.2">
      <c r="A82" s="15" t="s">
        <v>7</v>
      </c>
      <c r="B82" s="16" t="s">
        <v>88</v>
      </c>
      <c r="C82" s="200"/>
      <c r="D82" s="17"/>
      <c r="E82" s="17"/>
    </row>
    <row r="83" spans="1:6" x14ac:dyDescent="0.2">
      <c r="A83" s="15"/>
      <c r="B83" s="16" t="s">
        <v>93</v>
      </c>
      <c r="C83" s="204"/>
      <c r="D83" s="17">
        <f>D81/220*0.2</f>
        <v>0</v>
      </c>
      <c r="E83" s="17">
        <f>C82*D83</f>
        <v>0</v>
      </c>
    </row>
    <row r="84" spans="1:6" x14ac:dyDescent="0.2">
      <c r="A84" s="15" t="s">
        <v>36</v>
      </c>
      <c r="B84" s="16" t="s">
        <v>0</v>
      </c>
      <c r="C84" s="200"/>
      <c r="D84" s="17">
        <f>D81/220*2</f>
        <v>0</v>
      </c>
      <c r="E84" s="17">
        <f>C84*D84</f>
        <v>0</v>
      </c>
    </row>
    <row r="85" spans="1:6" x14ac:dyDescent="0.2">
      <c r="A85" s="15" t="s">
        <v>89</v>
      </c>
      <c r="B85" s="16" t="s">
        <v>88</v>
      </c>
      <c r="C85" s="200"/>
      <c r="D85" s="17"/>
      <c r="E85" s="17"/>
    </row>
    <row r="86" spans="1:6" x14ac:dyDescent="0.2">
      <c r="A86" s="15"/>
      <c r="B86" s="16" t="s">
        <v>93</v>
      </c>
      <c r="C86" s="204"/>
      <c r="D86" s="17">
        <f>D81/220*2*1.2</f>
        <v>0</v>
      </c>
      <c r="E86" s="17">
        <f>C86*D86</f>
        <v>0</v>
      </c>
    </row>
    <row r="87" spans="1:6" x14ac:dyDescent="0.2">
      <c r="A87" s="15" t="s">
        <v>37</v>
      </c>
      <c r="B87" s="16" t="s">
        <v>0</v>
      </c>
      <c r="C87" s="200"/>
      <c r="D87" s="17">
        <f>D81/220*1.5</f>
        <v>0</v>
      </c>
      <c r="E87" s="17">
        <f>C87*D87</f>
        <v>0</v>
      </c>
    </row>
    <row r="88" spans="1:6" x14ac:dyDescent="0.2">
      <c r="A88" s="15" t="s">
        <v>133</v>
      </c>
      <c r="B88" s="16" t="s">
        <v>88</v>
      </c>
      <c r="C88" s="200"/>
      <c r="D88" s="17"/>
      <c r="E88" s="17"/>
    </row>
    <row r="89" spans="1:6" x14ac:dyDescent="0.2">
      <c r="A89" s="15"/>
      <c r="B89" s="16" t="s">
        <v>93</v>
      </c>
      <c r="C89" s="204"/>
      <c r="D89" s="17">
        <f>D81/220*1.5*1.2</f>
        <v>0</v>
      </c>
      <c r="E89" s="17">
        <f>C89*D89</f>
        <v>0</v>
      </c>
    </row>
    <row r="90" spans="1:6" ht="13.15" customHeight="1" x14ac:dyDescent="0.2">
      <c r="A90" s="15" t="s">
        <v>134</v>
      </c>
      <c r="B90" s="16" t="s">
        <v>35</v>
      </c>
      <c r="C90" s="225"/>
      <c r="D90" s="17">
        <f>63/302*(SUM(E84:E89))</f>
        <v>0</v>
      </c>
      <c r="E90" s="17">
        <f>D90</f>
        <v>0</v>
      </c>
    </row>
    <row r="91" spans="1:6" x14ac:dyDescent="0.2">
      <c r="A91" s="15" t="s">
        <v>1</v>
      </c>
      <c r="B91" s="16" t="s">
        <v>2</v>
      </c>
      <c r="C91" s="200">
        <f>+C72</f>
        <v>40</v>
      </c>
      <c r="D91" s="73">
        <f>SUM(E81:E90)</f>
        <v>0</v>
      </c>
      <c r="E91" s="17">
        <f>C91*D91/100</f>
        <v>0</v>
      </c>
    </row>
    <row r="92" spans="1:6" x14ac:dyDescent="0.2">
      <c r="A92" s="91" t="s">
        <v>3</v>
      </c>
      <c r="B92" s="92"/>
      <c r="C92" s="220"/>
      <c r="D92" s="93"/>
      <c r="E92" s="94">
        <f>SUM(E81:E91)</f>
        <v>0</v>
      </c>
    </row>
    <row r="93" spans="1:6" x14ac:dyDescent="0.2">
      <c r="A93" s="15" t="s">
        <v>4</v>
      </c>
      <c r="B93" s="16" t="s">
        <v>2</v>
      </c>
      <c r="C93" s="204">
        <v>75.12</v>
      </c>
      <c r="D93" s="17">
        <f>E92</f>
        <v>0</v>
      </c>
      <c r="E93" s="17">
        <f>D93*C93/100</f>
        <v>0</v>
      </c>
    </row>
    <row r="94" spans="1:6" x14ac:dyDescent="0.2">
      <c r="A94" s="91" t="s">
        <v>74</v>
      </c>
      <c r="B94" s="92"/>
      <c r="C94" s="220"/>
      <c r="D94" s="93"/>
      <c r="E94" s="94">
        <f>E92+E93</f>
        <v>0</v>
      </c>
    </row>
    <row r="95" spans="1:6" ht="13.5" thickBot="1" x14ac:dyDescent="0.25">
      <c r="A95" s="15" t="s">
        <v>5</v>
      </c>
      <c r="B95" s="16" t="s">
        <v>6</v>
      </c>
      <c r="C95" s="200">
        <v>22</v>
      </c>
      <c r="D95" s="17">
        <f>E94</f>
        <v>0</v>
      </c>
      <c r="E95" s="17">
        <f>C95*D95</f>
        <v>0</v>
      </c>
    </row>
    <row r="96" spans="1:6" ht="13.5" thickBot="1" x14ac:dyDescent="0.25">
      <c r="C96" s="226"/>
      <c r="D96" s="96" t="s">
        <v>115</v>
      </c>
      <c r="E96" s="48">
        <f>$B$62</f>
        <v>1</v>
      </c>
      <c r="F96" s="97">
        <f>E95*E96</f>
        <v>0</v>
      </c>
    </row>
    <row r="97" spans="1:7" ht="11.25" customHeight="1" x14ac:dyDescent="0.2">
      <c r="C97" s="226"/>
    </row>
    <row r="98" spans="1:7" ht="13.5" thickBot="1" x14ac:dyDescent="0.25">
      <c r="A98" s="8" t="s">
        <v>91</v>
      </c>
      <c r="C98" s="226"/>
    </row>
    <row r="99" spans="1:7" s="11" customFormat="1" ht="13.15" customHeight="1" thickBot="1" x14ac:dyDescent="0.25">
      <c r="A99" s="58" t="s">
        <v>64</v>
      </c>
      <c r="B99" s="59" t="s">
        <v>65</v>
      </c>
      <c r="C99" s="221" t="s">
        <v>42</v>
      </c>
      <c r="D99" s="60" t="s">
        <v>144</v>
      </c>
      <c r="E99" s="60" t="s">
        <v>66</v>
      </c>
      <c r="F99" s="61" t="s">
        <v>67</v>
      </c>
      <c r="G99" s="9"/>
    </row>
    <row r="100" spans="1:7" x14ac:dyDescent="0.2">
      <c r="A100" s="12" t="s">
        <v>131</v>
      </c>
      <c r="B100" s="13" t="s">
        <v>8</v>
      </c>
      <c r="C100" s="208">
        <v>1</v>
      </c>
      <c r="D100" s="82"/>
      <c r="E100" s="14"/>
    </row>
    <row r="101" spans="1:7" x14ac:dyDescent="0.2">
      <c r="A101" s="12" t="s">
        <v>132</v>
      </c>
      <c r="B101" s="13" t="s">
        <v>8</v>
      </c>
      <c r="C101" s="208">
        <v>1</v>
      </c>
      <c r="D101" s="82"/>
      <c r="E101" s="14"/>
    </row>
    <row r="102" spans="1:7" x14ac:dyDescent="0.2">
      <c r="A102" s="15" t="s">
        <v>36</v>
      </c>
      <c r="B102" s="16" t="s">
        <v>0</v>
      </c>
      <c r="C102" s="200"/>
      <c r="D102" s="73"/>
      <c r="E102" s="17"/>
    </row>
    <row r="103" spans="1:7" x14ac:dyDescent="0.2">
      <c r="A103" s="15" t="s">
        <v>37</v>
      </c>
      <c r="B103" s="16" t="s">
        <v>0</v>
      </c>
      <c r="C103" s="200"/>
      <c r="D103" s="73"/>
      <c r="E103" s="17"/>
    </row>
    <row r="104" spans="1:7" ht="13.15" customHeight="1" x14ac:dyDescent="0.2">
      <c r="A104" s="15" t="s">
        <v>134</v>
      </c>
      <c r="B104" s="16" t="s">
        <v>35</v>
      </c>
      <c r="C104" s="225"/>
      <c r="D104" s="73"/>
      <c r="E104" s="17"/>
    </row>
    <row r="105" spans="1:7" x14ac:dyDescent="0.2">
      <c r="A105" s="15" t="s">
        <v>130</v>
      </c>
      <c r="B105" s="16"/>
      <c r="C105" s="200">
        <v>1</v>
      </c>
      <c r="D105" s="73"/>
      <c r="E105" s="17"/>
    </row>
    <row r="106" spans="1:7" x14ac:dyDescent="0.2">
      <c r="A106" s="15" t="s">
        <v>1</v>
      </c>
      <c r="B106" s="16" t="s">
        <v>2</v>
      </c>
      <c r="C106" s="200">
        <v>20</v>
      </c>
      <c r="D106" s="73"/>
      <c r="E106" s="17"/>
    </row>
    <row r="107" spans="1:7" s="10" customFormat="1" x14ac:dyDescent="0.2">
      <c r="A107" s="79" t="s">
        <v>3</v>
      </c>
      <c r="B107" s="92"/>
      <c r="C107" s="220"/>
      <c r="D107" s="199"/>
      <c r="E107" s="81"/>
      <c r="F107" s="42"/>
      <c r="G107" s="42"/>
    </row>
    <row r="108" spans="1:7" x14ac:dyDescent="0.2">
      <c r="A108" s="15" t="s">
        <v>4</v>
      </c>
      <c r="B108" s="16" t="s">
        <v>2</v>
      </c>
      <c r="C108" s="204">
        <v>75.12</v>
      </c>
      <c r="D108" s="73"/>
      <c r="E108" s="17"/>
    </row>
    <row r="109" spans="1:7" s="10" customFormat="1" x14ac:dyDescent="0.2">
      <c r="A109" s="79" t="s">
        <v>150</v>
      </c>
      <c r="B109" s="124"/>
      <c r="C109" s="222"/>
      <c r="D109" s="203"/>
      <c r="E109" s="81"/>
      <c r="F109" s="42"/>
      <c r="G109" s="42"/>
    </row>
    <row r="110" spans="1:7" ht="13.5" thickBot="1" x14ac:dyDescent="0.25">
      <c r="A110" s="15" t="s">
        <v>5</v>
      </c>
      <c r="B110" s="16" t="s">
        <v>6</v>
      </c>
      <c r="C110" s="200">
        <v>10</v>
      </c>
      <c r="D110" s="73"/>
      <c r="E110" s="17"/>
    </row>
    <row r="111" spans="1:7" ht="13.5" thickBot="1" x14ac:dyDescent="0.25">
      <c r="C111" s="226"/>
      <c r="D111" s="96"/>
      <c r="E111" s="48"/>
      <c r="F111" s="97">
        <f>E110*E111</f>
        <v>0</v>
      </c>
    </row>
    <row r="112" spans="1:7" ht="11.25" customHeight="1" x14ac:dyDescent="0.2">
      <c r="C112" s="226"/>
    </row>
    <row r="113" spans="1:7" ht="13.5" thickBot="1" x14ac:dyDescent="0.25">
      <c r="A113" s="8" t="s">
        <v>92</v>
      </c>
      <c r="C113" s="226"/>
    </row>
    <row r="114" spans="1:7" ht="13.5" thickBot="1" x14ac:dyDescent="0.25">
      <c r="A114" s="58" t="s">
        <v>64</v>
      </c>
      <c r="B114" s="59" t="s">
        <v>65</v>
      </c>
      <c r="C114" s="221" t="s">
        <v>42</v>
      </c>
      <c r="D114" s="60" t="s">
        <v>144</v>
      </c>
      <c r="E114" s="60" t="s">
        <v>66</v>
      </c>
      <c r="F114" s="61" t="s">
        <v>67</v>
      </c>
    </row>
    <row r="115" spans="1:7" x14ac:dyDescent="0.2">
      <c r="A115" s="12" t="s">
        <v>128</v>
      </c>
      <c r="B115" s="13" t="s">
        <v>8</v>
      </c>
      <c r="C115" s="208">
        <v>1</v>
      </c>
      <c r="D115" s="14">
        <f>D100</f>
        <v>0</v>
      </c>
      <c r="E115" s="14">
        <f>C115*D115</f>
        <v>0</v>
      </c>
    </row>
    <row r="116" spans="1:7" x14ac:dyDescent="0.2">
      <c r="A116" s="12" t="s">
        <v>129</v>
      </c>
      <c r="B116" s="13" t="s">
        <v>8</v>
      </c>
      <c r="C116" s="208">
        <v>1</v>
      </c>
      <c r="D116" s="17">
        <f>D101</f>
        <v>0</v>
      </c>
      <c r="E116" s="17"/>
    </row>
    <row r="117" spans="1:7" x14ac:dyDescent="0.2">
      <c r="A117" s="15" t="s">
        <v>7</v>
      </c>
      <c r="B117" s="16" t="s">
        <v>88</v>
      </c>
      <c r="C117" s="200"/>
      <c r="D117" s="15"/>
      <c r="E117" s="15"/>
    </row>
    <row r="118" spans="1:7" x14ac:dyDescent="0.2">
      <c r="A118" s="15"/>
      <c r="B118" s="16" t="s">
        <v>93</v>
      </c>
      <c r="C118" s="204"/>
      <c r="D118" s="17">
        <f>D115/220*0.2</f>
        <v>0</v>
      </c>
      <c r="E118" s="17">
        <f>C117*D118</f>
        <v>0</v>
      </c>
    </row>
    <row r="119" spans="1:7" x14ac:dyDescent="0.2">
      <c r="A119" s="15" t="s">
        <v>36</v>
      </c>
      <c r="B119" s="16" t="s">
        <v>0</v>
      </c>
      <c r="C119" s="200"/>
      <c r="D119" s="17">
        <f>D115/220*2</f>
        <v>0</v>
      </c>
      <c r="E119" s="17">
        <f>C119*D119</f>
        <v>0</v>
      </c>
    </row>
    <row r="120" spans="1:7" x14ac:dyDescent="0.2">
      <c r="A120" s="15" t="s">
        <v>89</v>
      </c>
      <c r="B120" s="16" t="s">
        <v>88</v>
      </c>
      <c r="C120" s="200"/>
      <c r="D120" s="17"/>
      <c r="E120" s="17"/>
    </row>
    <row r="121" spans="1:7" x14ac:dyDescent="0.2">
      <c r="A121" s="15"/>
      <c r="B121" s="16" t="s">
        <v>93</v>
      </c>
      <c r="C121" s="204"/>
      <c r="D121" s="17">
        <f>D115/220*2*1.2</f>
        <v>0</v>
      </c>
      <c r="E121" s="17">
        <f>C121*D121</f>
        <v>0</v>
      </c>
    </row>
    <row r="122" spans="1:7" x14ac:dyDescent="0.2">
      <c r="A122" s="15" t="s">
        <v>37</v>
      </c>
      <c r="B122" s="16" t="s">
        <v>0</v>
      </c>
      <c r="C122" s="200"/>
      <c r="D122" s="17">
        <f>D115/220*1.5</f>
        <v>0</v>
      </c>
      <c r="E122" s="17">
        <f>C122*D122</f>
        <v>0</v>
      </c>
    </row>
    <row r="123" spans="1:7" x14ac:dyDescent="0.2">
      <c r="A123" s="15" t="s">
        <v>133</v>
      </c>
      <c r="B123" s="16" t="s">
        <v>88</v>
      </c>
      <c r="C123" s="200"/>
      <c r="D123" s="17"/>
      <c r="E123" s="17"/>
    </row>
    <row r="124" spans="1:7" x14ac:dyDescent="0.2">
      <c r="A124" s="15"/>
      <c r="B124" s="16" t="s">
        <v>93</v>
      </c>
      <c r="C124" s="204"/>
      <c r="D124" s="17">
        <f>D115/220*1.5*1.2</f>
        <v>0</v>
      </c>
      <c r="E124" s="17">
        <f>C124*D124</f>
        <v>0</v>
      </c>
    </row>
    <row r="125" spans="1:7" ht="13.15" customHeight="1" x14ac:dyDescent="0.2">
      <c r="A125" s="15" t="s">
        <v>134</v>
      </c>
      <c r="B125" s="16" t="s">
        <v>35</v>
      </c>
      <c r="C125" s="225"/>
      <c r="D125" s="17">
        <f>63/302*(SUM(E119:E124))</f>
        <v>0</v>
      </c>
      <c r="E125" s="17">
        <f>D125</f>
        <v>0</v>
      </c>
    </row>
    <row r="126" spans="1:7" x14ac:dyDescent="0.2">
      <c r="A126" s="15" t="s">
        <v>130</v>
      </c>
      <c r="B126" s="16"/>
      <c r="C126" s="200">
        <v>1</v>
      </c>
      <c r="D126" s="17"/>
      <c r="E126" s="17"/>
    </row>
    <row r="127" spans="1:7" x14ac:dyDescent="0.2">
      <c r="A127" s="15" t="s">
        <v>1</v>
      </c>
      <c r="B127" s="16" t="s">
        <v>2</v>
      </c>
      <c r="C127" s="204">
        <f>+C106</f>
        <v>20</v>
      </c>
      <c r="D127" s="73"/>
      <c r="E127" s="17"/>
    </row>
    <row r="128" spans="1:7" s="10" customFormat="1" x14ac:dyDescent="0.2">
      <c r="A128" s="91" t="s">
        <v>3</v>
      </c>
      <c r="B128" s="92"/>
      <c r="C128" s="220"/>
      <c r="D128" s="93"/>
      <c r="E128" s="94"/>
      <c r="F128" s="42"/>
      <c r="G128" s="42"/>
    </row>
    <row r="129" spans="1:7" x14ac:dyDescent="0.2">
      <c r="A129" s="15" t="s">
        <v>4</v>
      </c>
      <c r="B129" s="16" t="s">
        <v>2</v>
      </c>
      <c r="C129" s="204">
        <v>75.12</v>
      </c>
      <c r="D129" s="17"/>
      <c r="E129" s="17"/>
    </row>
    <row r="130" spans="1:7" s="10" customFormat="1" x14ac:dyDescent="0.2">
      <c r="A130" s="91" t="s">
        <v>150</v>
      </c>
      <c r="B130" s="92"/>
      <c r="C130" s="220"/>
      <c r="D130" s="93"/>
      <c r="E130" s="94"/>
      <c r="F130" s="42"/>
      <c r="G130" s="42"/>
    </row>
    <row r="131" spans="1:7" x14ac:dyDescent="0.2">
      <c r="A131" s="137" t="s">
        <v>5</v>
      </c>
      <c r="B131" s="138" t="s">
        <v>6</v>
      </c>
      <c r="C131" s="223">
        <v>9</v>
      </c>
      <c r="D131" s="139"/>
      <c r="E131" s="139"/>
    </row>
    <row r="132" spans="1:7" x14ac:dyDescent="0.2">
      <c r="A132" s="137"/>
      <c r="B132" s="137"/>
      <c r="C132" s="227"/>
      <c r="D132" s="142" t="s">
        <v>115</v>
      </c>
      <c r="E132" s="143">
        <f>$B$62</f>
        <v>1</v>
      </c>
      <c r="F132" s="147">
        <f>E131*E132</f>
        <v>0</v>
      </c>
    </row>
    <row r="133" spans="1:7" x14ac:dyDescent="0.2">
      <c r="A133" s="52"/>
      <c r="B133" s="52"/>
      <c r="C133" s="219"/>
      <c r="D133" s="145"/>
      <c r="E133" s="57"/>
      <c r="F133" s="32"/>
    </row>
    <row r="134" spans="1:7" ht="13.5" thickBot="1" x14ac:dyDescent="0.25">
      <c r="A134" s="146" t="s">
        <v>156</v>
      </c>
      <c r="B134" s="52"/>
      <c r="C134" s="219"/>
      <c r="D134" s="145"/>
      <c r="E134" s="57"/>
      <c r="F134" s="32"/>
    </row>
    <row r="135" spans="1:7" ht="13.5" thickBot="1" x14ac:dyDescent="0.25">
      <c r="A135" s="58" t="s">
        <v>64</v>
      </c>
      <c r="B135" s="59" t="s">
        <v>65</v>
      </c>
      <c r="C135" s="221" t="s">
        <v>42</v>
      </c>
      <c r="D135" s="60" t="s">
        <v>144</v>
      </c>
      <c r="E135" s="154" t="s">
        <v>66</v>
      </c>
      <c r="F135" s="153" t="s">
        <v>67</v>
      </c>
    </row>
    <row r="136" spans="1:7" x14ac:dyDescent="0.2">
      <c r="A136" s="12" t="s">
        <v>128</v>
      </c>
      <c r="B136" s="13" t="s">
        <v>8</v>
      </c>
      <c r="C136" s="224">
        <v>1</v>
      </c>
      <c r="D136" s="14"/>
      <c r="E136" s="17"/>
      <c r="F136" s="32"/>
    </row>
    <row r="137" spans="1:7" x14ac:dyDescent="0.2">
      <c r="A137" s="141" t="s">
        <v>3</v>
      </c>
      <c r="B137" s="15"/>
      <c r="C137" s="217"/>
      <c r="D137" s="140"/>
      <c r="E137" s="149"/>
      <c r="F137" s="32"/>
    </row>
    <row r="138" spans="1:7" x14ac:dyDescent="0.2">
      <c r="A138" s="141" t="s">
        <v>4</v>
      </c>
      <c r="B138" s="148" t="s">
        <v>2</v>
      </c>
      <c r="C138" s="217">
        <v>75.12</v>
      </c>
      <c r="D138" s="140"/>
      <c r="E138" s="48"/>
      <c r="F138" s="32"/>
    </row>
    <row r="139" spans="1:7" x14ac:dyDescent="0.2">
      <c r="A139" s="141" t="s">
        <v>157</v>
      </c>
      <c r="B139" s="15"/>
      <c r="C139" s="217"/>
      <c r="D139" s="140"/>
      <c r="E139" s="48"/>
      <c r="F139" s="32"/>
    </row>
    <row r="140" spans="1:7" x14ac:dyDescent="0.2">
      <c r="A140" s="6" t="s">
        <v>5</v>
      </c>
      <c r="B140" s="148" t="s">
        <v>6</v>
      </c>
      <c r="C140" s="217">
        <v>1</v>
      </c>
      <c r="D140" s="140">
        <f>E139</f>
        <v>0</v>
      </c>
      <c r="E140" s="48">
        <f>D140*C140</f>
        <v>0</v>
      </c>
      <c r="F140" s="32"/>
    </row>
    <row r="141" spans="1:7" x14ac:dyDescent="0.2">
      <c r="A141" s="6"/>
      <c r="B141" s="137"/>
      <c r="C141" s="227"/>
      <c r="D141" s="142"/>
      <c r="E141" s="143"/>
      <c r="F141" s="152">
        <f>E140</f>
        <v>0</v>
      </c>
    </row>
    <row r="142" spans="1:7" ht="11.25" customHeight="1" x14ac:dyDescent="0.2">
      <c r="A142" s="159"/>
      <c r="B142" s="159"/>
      <c r="C142" s="228"/>
      <c r="D142" s="155"/>
      <c r="E142" s="155"/>
      <c r="F142" s="158"/>
      <c r="G142" s="8"/>
    </row>
    <row r="143" spans="1:7" ht="11.25" customHeight="1" x14ac:dyDescent="0.2">
      <c r="A143" s="52"/>
      <c r="B143" s="52"/>
      <c r="C143" s="219"/>
      <c r="D143" s="57"/>
      <c r="E143" s="57"/>
      <c r="F143" s="155"/>
      <c r="G143" s="8"/>
    </row>
    <row r="144" spans="1:7" ht="11.25" customHeight="1" thickBot="1" x14ac:dyDescent="0.25">
      <c r="A144" s="146" t="s">
        <v>159</v>
      </c>
      <c r="B144" s="52"/>
      <c r="C144" s="219"/>
      <c r="D144" s="57"/>
      <c r="E144" s="57"/>
      <c r="F144" s="155"/>
      <c r="G144" s="8"/>
    </row>
    <row r="145" spans="1:7" ht="11.25" customHeight="1" thickBot="1" x14ac:dyDescent="0.25">
      <c r="A145" s="84" t="s">
        <v>64</v>
      </c>
      <c r="B145" s="85" t="s">
        <v>65</v>
      </c>
      <c r="C145" s="218" t="s">
        <v>42</v>
      </c>
      <c r="D145" s="86" t="s">
        <v>144</v>
      </c>
      <c r="E145" s="86" t="s">
        <v>66</v>
      </c>
      <c r="F145" s="61" t="s">
        <v>67</v>
      </c>
      <c r="G145" s="8"/>
    </row>
    <row r="146" spans="1:7" ht="11.25" customHeight="1" x14ac:dyDescent="0.2">
      <c r="A146" s="15" t="s">
        <v>128</v>
      </c>
      <c r="B146" s="16" t="s">
        <v>8</v>
      </c>
      <c r="C146" s="217">
        <v>1</v>
      </c>
      <c r="D146" s="48"/>
      <c r="E146" s="48"/>
      <c r="F146" s="155"/>
      <c r="G146" s="8"/>
    </row>
    <row r="147" spans="1:7" ht="11.25" customHeight="1" x14ac:dyDescent="0.2">
      <c r="A147" s="141" t="s">
        <v>3</v>
      </c>
      <c r="B147" s="15"/>
      <c r="C147" s="217"/>
      <c r="D147" s="48"/>
      <c r="E147" s="149"/>
      <c r="F147" s="155"/>
      <c r="G147" s="8"/>
    </row>
    <row r="148" spans="1:7" ht="11.25" customHeight="1" x14ac:dyDescent="0.2">
      <c r="A148" s="141" t="s">
        <v>4</v>
      </c>
      <c r="B148" s="148" t="s">
        <v>2</v>
      </c>
      <c r="C148" s="217">
        <v>75.12</v>
      </c>
      <c r="D148" s="48"/>
      <c r="E148" s="48"/>
      <c r="F148" s="155"/>
      <c r="G148" s="8"/>
    </row>
    <row r="149" spans="1:7" ht="11.25" customHeight="1" x14ac:dyDescent="0.2">
      <c r="A149" s="141" t="s">
        <v>160</v>
      </c>
      <c r="B149" s="15"/>
      <c r="C149" s="217"/>
      <c r="D149" s="48"/>
      <c r="E149" s="149"/>
      <c r="F149" s="155"/>
      <c r="G149" s="8"/>
    </row>
    <row r="150" spans="1:7" ht="11.25" customHeight="1" x14ac:dyDescent="0.2">
      <c r="A150" s="141" t="s">
        <v>5</v>
      </c>
      <c r="B150" s="148" t="s">
        <v>6</v>
      </c>
      <c r="C150" s="217">
        <v>2</v>
      </c>
      <c r="D150" s="48">
        <f>E149</f>
        <v>0</v>
      </c>
      <c r="E150" s="48">
        <f>D150*C150</f>
        <v>0</v>
      </c>
      <c r="F150" s="155"/>
      <c r="G150" s="8"/>
    </row>
    <row r="151" spans="1:7" ht="11.25" customHeight="1" x14ac:dyDescent="0.2">
      <c r="A151" s="146"/>
      <c r="B151" s="52"/>
      <c r="C151" s="52"/>
      <c r="D151" s="57"/>
      <c r="E151" s="57"/>
      <c r="F151" s="150">
        <f>E150</f>
        <v>0</v>
      </c>
      <c r="G151" s="8"/>
    </row>
    <row r="152" spans="1:7" ht="11.25" customHeight="1" x14ac:dyDescent="0.2">
      <c r="A152" s="146"/>
      <c r="B152" s="52"/>
      <c r="C152" s="52"/>
      <c r="D152" s="57"/>
      <c r="E152" s="57"/>
      <c r="F152" s="22"/>
      <c r="G152" s="8"/>
    </row>
    <row r="153" spans="1:7" ht="11.25" customHeight="1" x14ac:dyDescent="0.2">
      <c r="A153" s="146"/>
      <c r="B153" s="52"/>
      <c r="C153" s="52"/>
      <c r="D153" s="57"/>
      <c r="E153" s="57"/>
      <c r="F153" s="22"/>
      <c r="G153" s="8"/>
    </row>
    <row r="154" spans="1:7" ht="11.25" customHeight="1" thickBot="1" x14ac:dyDescent="0.25">
      <c r="A154" s="146" t="s">
        <v>161</v>
      </c>
      <c r="B154" s="52"/>
      <c r="C154" s="52"/>
      <c r="D154" s="57"/>
      <c r="E154" s="57"/>
      <c r="F154" s="22"/>
      <c r="G154" s="8"/>
    </row>
    <row r="155" spans="1:7" ht="11.25" customHeight="1" thickBot="1" x14ac:dyDescent="0.25">
      <c r="A155" s="84" t="s">
        <v>64</v>
      </c>
      <c r="B155" s="85" t="s">
        <v>65</v>
      </c>
      <c r="C155" s="85" t="s">
        <v>42</v>
      </c>
      <c r="D155" s="86" t="s">
        <v>144</v>
      </c>
      <c r="E155" s="86" t="s">
        <v>66</v>
      </c>
      <c r="F155" s="61" t="s">
        <v>67</v>
      </c>
      <c r="G155" s="8"/>
    </row>
    <row r="156" spans="1:7" ht="11.25" customHeight="1" x14ac:dyDescent="0.2">
      <c r="A156" s="15" t="s">
        <v>128</v>
      </c>
      <c r="B156" s="16" t="s">
        <v>8</v>
      </c>
      <c r="C156" s="217">
        <v>1</v>
      </c>
      <c r="D156" s="48"/>
      <c r="E156" s="48"/>
      <c r="F156" s="155"/>
      <c r="G156" s="8"/>
    </row>
    <row r="157" spans="1:7" ht="11.25" customHeight="1" x14ac:dyDescent="0.2">
      <c r="A157" s="141" t="s">
        <v>1</v>
      </c>
      <c r="B157" s="148" t="s">
        <v>2</v>
      </c>
      <c r="C157" s="217">
        <v>20</v>
      </c>
      <c r="D157" s="48"/>
      <c r="E157" s="48"/>
      <c r="F157" s="155"/>
      <c r="G157" s="8"/>
    </row>
    <row r="158" spans="1:7" ht="11.25" customHeight="1" x14ac:dyDescent="0.2">
      <c r="A158" s="141" t="s">
        <v>3</v>
      </c>
      <c r="B158" s="15"/>
      <c r="C158" s="217"/>
      <c r="D158" s="48"/>
      <c r="E158" s="149"/>
      <c r="F158" s="155"/>
      <c r="G158" s="8"/>
    </row>
    <row r="159" spans="1:7" ht="11.25" customHeight="1" x14ac:dyDescent="0.2">
      <c r="A159" s="141" t="s">
        <v>4</v>
      </c>
      <c r="B159" s="148" t="s">
        <v>2</v>
      </c>
      <c r="C159" s="217">
        <v>75.12</v>
      </c>
      <c r="D159" s="48"/>
      <c r="E159" s="48"/>
      <c r="F159" s="155"/>
      <c r="G159" s="8"/>
    </row>
    <row r="160" spans="1:7" ht="11.25" customHeight="1" x14ac:dyDescent="0.2">
      <c r="A160" s="141" t="s">
        <v>167</v>
      </c>
      <c r="B160" s="15"/>
      <c r="C160" s="217"/>
      <c r="D160" s="48"/>
      <c r="E160" s="149"/>
      <c r="F160" s="155"/>
      <c r="G160" s="8"/>
    </row>
    <row r="161" spans="1:7" ht="11.25" customHeight="1" x14ac:dyDescent="0.2">
      <c r="A161" s="141" t="s">
        <v>5</v>
      </c>
      <c r="B161" s="148" t="s">
        <v>6</v>
      </c>
      <c r="C161" s="217">
        <v>1</v>
      </c>
      <c r="D161" s="48"/>
      <c r="E161" s="48"/>
      <c r="F161" s="155"/>
      <c r="G161" s="8"/>
    </row>
    <row r="162" spans="1:7" ht="11.25" customHeight="1" x14ac:dyDescent="0.2">
      <c r="A162" s="146"/>
      <c r="B162" s="52"/>
      <c r="C162" s="219"/>
      <c r="D162" s="57"/>
      <c r="E162" s="57"/>
      <c r="F162" s="150">
        <f>E161</f>
        <v>0</v>
      </c>
      <c r="G162" s="8"/>
    </row>
    <row r="163" spans="1:7" ht="11.25" customHeight="1" x14ac:dyDescent="0.2">
      <c r="A163" s="146"/>
      <c r="B163" s="52"/>
      <c r="C163" s="219"/>
      <c r="D163" s="57"/>
      <c r="E163" s="57"/>
      <c r="F163" s="22"/>
      <c r="G163" s="8"/>
    </row>
    <row r="164" spans="1:7" ht="11.25" customHeight="1" x14ac:dyDescent="0.2">
      <c r="A164" s="146"/>
      <c r="B164" s="52"/>
      <c r="C164" s="219"/>
      <c r="D164" s="57"/>
      <c r="E164" s="57"/>
      <c r="F164" s="22"/>
      <c r="G164" s="8"/>
    </row>
    <row r="165" spans="1:7" ht="11.25" customHeight="1" thickBot="1" x14ac:dyDescent="0.25">
      <c r="A165" s="146" t="s">
        <v>162</v>
      </c>
      <c r="B165" s="52"/>
      <c r="C165" s="219"/>
      <c r="D165" s="57"/>
      <c r="E165" s="57"/>
      <c r="F165" s="22"/>
      <c r="G165" s="8"/>
    </row>
    <row r="166" spans="1:7" ht="11.25" customHeight="1" thickBot="1" x14ac:dyDescent="0.25">
      <c r="A166" s="84" t="s">
        <v>64</v>
      </c>
      <c r="B166" s="85" t="s">
        <v>65</v>
      </c>
      <c r="C166" s="218" t="s">
        <v>42</v>
      </c>
      <c r="D166" s="86" t="s">
        <v>144</v>
      </c>
      <c r="E166" s="86" t="s">
        <v>66</v>
      </c>
      <c r="F166" s="61" t="s">
        <v>67</v>
      </c>
      <c r="G166" s="8"/>
    </row>
    <row r="167" spans="1:7" ht="11.25" customHeight="1" x14ac:dyDescent="0.2">
      <c r="A167" s="15" t="s">
        <v>128</v>
      </c>
      <c r="B167" s="16" t="s">
        <v>8</v>
      </c>
      <c r="C167" s="217">
        <v>1</v>
      </c>
      <c r="D167" s="48"/>
      <c r="E167" s="48"/>
      <c r="F167" s="155"/>
      <c r="G167" s="8"/>
    </row>
    <row r="168" spans="1:7" ht="11.25" customHeight="1" x14ac:dyDescent="0.2">
      <c r="A168" s="141" t="s">
        <v>7</v>
      </c>
      <c r="B168" s="148" t="s">
        <v>163</v>
      </c>
      <c r="C168" s="217"/>
      <c r="D168" s="48"/>
      <c r="E168" s="48"/>
      <c r="F168" s="155"/>
      <c r="G168" s="8"/>
    </row>
    <row r="169" spans="1:7" ht="11.25" customHeight="1" x14ac:dyDescent="0.2">
      <c r="A169" s="141"/>
      <c r="B169" s="148" t="s">
        <v>164</v>
      </c>
      <c r="C169" s="217"/>
      <c r="D169" s="48"/>
      <c r="E169" s="48"/>
      <c r="F169" s="155"/>
      <c r="G169" s="8"/>
    </row>
    <row r="170" spans="1:7" ht="11.25" customHeight="1" x14ac:dyDescent="0.2">
      <c r="A170" s="141" t="s">
        <v>1</v>
      </c>
      <c r="B170" s="148" t="s">
        <v>2</v>
      </c>
      <c r="C170" s="217">
        <v>20</v>
      </c>
      <c r="D170" s="48"/>
      <c r="E170" s="48"/>
      <c r="F170" s="155"/>
      <c r="G170" s="8"/>
    </row>
    <row r="171" spans="1:7" ht="11.25" customHeight="1" x14ac:dyDescent="0.2">
      <c r="A171" s="141" t="s">
        <v>3</v>
      </c>
      <c r="B171" s="15"/>
      <c r="C171" s="217"/>
      <c r="D171" s="48"/>
      <c r="E171" s="149"/>
      <c r="F171" s="155"/>
      <c r="G171" s="8"/>
    </row>
    <row r="172" spans="1:7" ht="11.25" customHeight="1" x14ac:dyDescent="0.2">
      <c r="A172" s="141" t="s">
        <v>4</v>
      </c>
      <c r="B172" s="148" t="s">
        <v>2</v>
      </c>
      <c r="C172" s="217">
        <v>75.12</v>
      </c>
      <c r="D172" s="48"/>
      <c r="E172" s="48"/>
      <c r="F172" s="155"/>
      <c r="G172" s="8"/>
    </row>
    <row r="173" spans="1:7" ht="11.25" customHeight="1" x14ac:dyDescent="0.2">
      <c r="A173" s="141" t="s">
        <v>166</v>
      </c>
      <c r="B173" s="15"/>
      <c r="C173" s="15"/>
      <c r="D173" s="48"/>
      <c r="E173" s="149"/>
      <c r="F173" s="155"/>
      <c r="G173" s="8"/>
    </row>
    <row r="174" spans="1:7" ht="11.25" customHeight="1" x14ac:dyDescent="0.2">
      <c r="A174" s="141" t="s">
        <v>5</v>
      </c>
      <c r="B174" s="148" t="s">
        <v>6</v>
      </c>
      <c r="C174" s="16">
        <v>1</v>
      </c>
      <c r="D174" s="48"/>
      <c r="E174" s="48"/>
      <c r="F174" s="155"/>
      <c r="G174" s="8"/>
    </row>
    <row r="175" spans="1:7" ht="11.25" customHeight="1" x14ac:dyDescent="0.2">
      <c r="A175" s="146"/>
      <c r="B175" s="52"/>
      <c r="C175" s="52"/>
      <c r="D175" s="57"/>
      <c r="E175" s="57"/>
      <c r="F175" s="150">
        <f>E174</f>
        <v>0</v>
      </c>
      <c r="G175" s="8"/>
    </row>
    <row r="176" spans="1:7" ht="11.25" customHeight="1" x14ac:dyDescent="0.2">
      <c r="A176" s="146"/>
      <c r="B176" s="52"/>
      <c r="C176" s="52"/>
      <c r="D176" s="57"/>
      <c r="E176" s="57"/>
      <c r="F176" s="22"/>
      <c r="G176" s="8"/>
    </row>
    <row r="177" spans="1:7" ht="11.25" customHeight="1" x14ac:dyDescent="0.2">
      <c r="A177" s="146"/>
      <c r="B177" s="52"/>
      <c r="C177" s="52"/>
      <c r="D177" s="57"/>
      <c r="E177" s="57"/>
      <c r="F177" s="22"/>
      <c r="G177" s="8"/>
    </row>
    <row r="178" spans="1:7" ht="11.25" customHeight="1" thickBot="1" x14ac:dyDescent="0.25">
      <c r="A178" s="146" t="s">
        <v>165</v>
      </c>
      <c r="B178" s="52"/>
      <c r="C178" s="52"/>
      <c r="D178" s="57"/>
      <c r="E178" s="57"/>
      <c r="F178" s="22"/>
      <c r="G178" s="8"/>
    </row>
    <row r="179" spans="1:7" ht="11.25" customHeight="1" thickBot="1" x14ac:dyDescent="0.25">
      <c r="A179" s="84" t="s">
        <v>64</v>
      </c>
      <c r="B179" s="85" t="s">
        <v>65</v>
      </c>
      <c r="C179" s="85" t="s">
        <v>42</v>
      </c>
      <c r="D179" s="86" t="s">
        <v>144</v>
      </c>
      <c r="E179" s="86" t="s">
        <v>66</v>
      </c>
      <c r="F179" s="61" t="s">
        <v>67</v>
      </c>
      <c r="G179" s="8"/>
    </row>
    <row r="180" spans="1:7" ht="11.25" customHeight="1" x14ac:dyDescent="0.2">
      <c r="A180" s="15" t="s">
        <v>128</v>
      </c>
      <c r="B180" s="16" t="s">
        <v>8</v>
      </c>
      <c r="C180" s="217">
        <v>1</v>
      </c>
      <c r="D180" s="48"/>
      <c r="E180" s="48"/>
      <c r="F180" s="155"/>
      <c r="G180" s="8"/>
    </row>
    <row r="181" spans="1:7" ht="11.25" customHeight="1" x14ac:dyDescent="0.2">
      <c r="A181" s="141" t="s">
        <v>1</v>
      </c>
      <c r="B181" s="148" t="s">
        <v>2</v>
      </c>
      <c r="C181" s="217">
        <v>40</v>
      </c>
      <c r="D181" s="48"/>
      <c r="E181" s="48"/>
      <c r="F181" s="155"/>
      <c r="G181" s="8"/>
    </row>
    <row r="182" spans="1:7" ht="11.25" customHeight="1" x14ac:dyDescent="0.2">
      <c r="A182" s="141" t="s">
        <v>3</v>
      </c>
      <c r="B182" s="15"/>
      <c r="C182" s="217"/>
      <c r="D182" s="48"/>
      <c r="E182" s="149"/>
      <c r="F182" s="155"/>
      <c r="G182" s="8"/>
    </row>
    <row r="183" spans="1:7" ht="11.25" customHeight="1" x14ac:dyDescent="0.2">
      <c r="A183" s="141" t="s">
        <v>4</v>
      </c>
      <c r="B183" s="148" t="s">
        <v>2</v>
      </c>
      <c r="C183" s="217">
        <v>75.12</v>
      </c>
      <c r="D183" s="48"/>
      <c r="E183" s="48"/>
      <c r="F183" s="155"/>
      <c r="G183" s="8"/>
    </row>
    <row r="184" spans="1:7" ht="11.25" customHeight="1" x14ac:dyDescent="0.2">
      <c r="A184" s="141" t="s">
        <v>168</v>
      </c>
      <c r="B184" s="15"/>
      <c r="C184" s="217"/>
      <c r="D184" s="48"/>
      <c r="E184" s="149"/>
      <c r="F184" s="155"/>
      <c r="G184" s="8"/>
    </row>
    <row r="185" spans="1:7" ht="11.25" customHeight="1" x14ac:dyDescent="0.2">
      <c r="A185" s="141" t="s">
        <v>5</v>
      </c>
      <c r="B185" s="148" t="s">
        <v>6</v>
      </c>
      <c r="C185" s="217">
        <v>1</v>
      </c>
      <c r="D185" s="48"/>
      <c r="E185" s="48"/>
      <c r="F185" s="155"/>
      <c r="G185" s="8"/>
    </row>
    <row r="186" spans="1:7" ht="11.25" customHeight="1" x14ac:dyDescent="0.2">
      <c r="A186" s="146"/>
      <c r="B186" s="52"/>
      <c r="C186" s="219"/>
      <c r="D186" s="57"/>
      <c r="E186" s="57"/>
      <c r="F186" s="150">
        <f>E185</f>
        <v>0</v>
      </c>
      <c r="G186" s="8"/>
    </row>
    <row r="187" spans="1:7" ht="11.25" customHeight="1" x14ac:dyDescent="0.2">
      <c r="A187" s="146"/>
      <c r="B187" s="52"/>
      <c r="C187" s="219"/>
      <c r="D187" s="57"/>
      <c r="E187" s="57"/>
      <c r="F187" s="22"/>
      <c r="G187" s="8"/>
    </row>
    <row r="188" spans="1:7" ht="11.25" customHeight="1" x14ac:dyDescent="0.2">
      <c r="A188" s="146"/>
      <c r="B188" s="52"/>
      <c r="C188" s="219"/>
      <c r="D188" s="57"/>
      <c r="E188" s="57"/>
      <c r="F188" s="22"/>
      <c r="G188" s="8"/>
    </row>
    <row r="189" spans="1:7" ht="11.25" customHeight="1" thickBot="1" x14ac:dyDescent="0.25">
      <c r="A189" s="146" t="s">
        <v>169</v>
      </c>
      <c r="B189" s="52"/>
      <c r="C189" s="219"/>
      <c r="D189" s="57"/>
      <c r="E189" s="57"/>
      <c r="F189" s="155"/>
      <c r="G189" s="8"/>
    </row>
    <row r="190" spans="1:7" ht="11.25" customHeight="1" thickBot="1" x14ac:dyDescent="0.25">
      <c r="A190" s="84" t="s">
        <v>64</v>
      </c>
      <c r="B190" s="85" t="s">
        <v>65</v>
      </c>
      <c r="C190" s="218" t="s">
        <v>42</v>
      </c>
      <c r="D190" s="86" t="s">
        <v>144</v>
      </c>
      <c r="E190" s="86" t="s">
        <v>66</v>
      </c>
      <c r="F190" s="61" t="s">
        <v>67</v>
      </c>
      <c r="G190" s="8"/>
    </row>
    <row r="191" spans="1:7" ht="11.25" customHeight="1" x14ac:dyDescent="0.2">
      <c r="A191" s="15" t="s">
        <v>128</v>
      </c>
      <c r="B191" s="16" t="s">
        <v>8</v>
      </c>
      <c r="C191" s="217">
        <v>1</v>
      </c>
      <c r="D191" s="48"/>
      <c r="E191" s="48"/>
      <c r="F191" s="155"/>
      <c r="G191" s="8"/>
    </row>
    <row r="192" spans="1:7" ht="11.25" customHeight="1" x14ac:dyDescent="0.2">
      <c r="A192" s="141" t="s">
        <v>1</v>
      </c>
      <c r="B192" s="148" t="s">
        <v>2</v>
      </c>
      <c r="C192" s="217">
        <v>40</v>
      </c>
      <c r="D192" s="48"/>
      <c r="E192" s="48"/>
      <c r="F192" s="155"/>
      <c r="G192" s="8"/>
    </row>
    <row r="193" spans="1:7" ht="11.25" customHeight="1" x14ac:dyDescent="0.2">
      <c r="A193" s="141" t="s">
        <v>3</v>
      </c>
      <c r="B193" s="15"/>
      <c r="C193" s="217"/>
      <c r="D193" s="48"/>
      <c r="E193" s="149"/>
      <c r="F193" s="155"/>
      <c r="G193" s="8"/>
    </row>
    <row r="194" spans="1:7" ht="11.25" customHeight="1" x14ac:dyDescent="0.2">
      <c r="A194" s="141" t="s">
        <v>4</v>
      </c>
      <c r="B194" s="148" t="s">
        <v>2</v>
      </c>
      <c r="C194" s="217">
        <v>75.12</v>
      </c>
      <c r="D194" s="48"/>
      <c r="E194" s="48"/>
      <c r="F194" s="155"/>
      <c r="G194" s="8"/>
    </row>
    <row r="195" spans="1:7" ht="11.25" customHeight="1" x14ac:dyDescent="0.2">
      <c r="A195" s="141" t="s">
        <v>170</v>
      </c>
      <c r="B195" s="148"/>
      <c r="C195" s="217"/>
      <c r="D195" s="48"/>
      <c r="E195" s="149"/>
      <c r="F195" s="155"/>
      <c r="G195" s="8"/>
    </row>
    <row r="196" spans="1:7" ht="11.25" customHeight="1" x14ac:dyDescent="0.2">
      <c r="A196" s="141" t="s">
        <v>5</v>
      </c>
      <c r="B196" s="148" t="s">
        <v>6</v>
      </c>
      <c r="C196" s="217">
        <v>2</v>
      </c>
      <c r="D196" s="48"/>
      <c r="E196" s="48"/>
      <c r="F196" s="155"/>
      <c r="G196" s="8"/>
    </row>
    <row r="197" spans="1:7" ht="11.25" customHeight="1" x14ac:dyDescent="0.2">
      <c r="A197" s="146"/>
      <c r="B197" s="160"/>
      <c r="C197" s="219"/>
      <c r="D197" s="57"/>
      <c r="E197" s="57"/>
      <c r="F197" s="150">
        <f>E196</f>
        <v>0</v>
      </c>
      <c r="G197" s="8"/>
    </row>
    <row r="198" spans="1:7" ht="11.25" customHeight="1" x14ac:dyDescent="0.2">
      <c r="A198" s="146"/>
      <c r="B198" s="160"/>
      <c r="C198" s="219"/>
      <c r="D198" s="57"/>
      <c r="E198" s="57"/>
      <c r="F198" s="22"/>
      <c r="G198" s="8"/>
    </row>
    <row r="199" spans="1:7" ht="11.25" customHeight="1" x14ac:dyDescent="0.2">
      <c r="A199" s="146"/>
      <c r="B199" s="160"/>
      <c r="C199" s="219"/>
      <c r="D199" s="57"/>
      <c r="E199" s="57"/>
      <c r="F199" s="155"/>
      <c r="G199" s="8"/>
    </row>
    <row r="200" spans="1:7" ht="11.25" customHeight="1" thickBot="1" x14ac:dyDescent="0.25">
      <c r="A200" s="146" t="s">
        <v>171</v>
      </c>
      <c r="B200" s="52"/>
      <c r="C200" s="219"/>
      <c r="D200" s="57"/>
      <c r="E200" s="57"/>
      <c r="F200" s="155"/>
      <c r="G200" s="8"/>
    </row>
    <row r="201" spans="1:7" ht="11.25" customHeight="1" thickBot="1" x14ac:dyDescent="0.25">
      <c r="A201" s="84" t="s">
        <v>64</v>
      </c>
      <c r="B201" s="85" t="s">
        <v>65</v>
      </c>
      <c r="C201" s="218" t="s">
        <v>42</v>
      </c>
      <c r="D201" s="86" t="s">
        <v>144</v>
      </c>
      <c r="E201" s="86" t="s">
        <v>66</v>
      </c>
      <c r="F201" s="61" t="s">
        <v>67</v>
      </c>
      <c r="G201" s="8"/>
    </row>
    <row r="202" spans="1:7" ht="11.25" customHeight="1" x14ac:dyDescent="0.2">
      <c r="A202" s="15" t="s">
        <v>128</v>
      </c>
      <c r="B202" s="16" t="s">
        <v>8</v>
      </c>
      <c r="C202" s="217">
        <v>1</v>
      </c>
      <c r="D202" s="48"/>
      <c r="E202" s="48"/>
      <c r="F202" s="155"/>
      <c r="G202" s="8"/>
    </row>
    <row r="203" spans="1:7" ht="11.25" customHeight="1" x14ac:dyDescent="0.2">
      <c r="A203" s="141" t="s">
        <v>3</v>
      </c>
      <c r="B203" s="15"/>
      <c r="C203" s="217"/>
      <c r="D203" s="48"/>
      <c r="E203" s="149"/>
      <c r="F203" s="155"/>
      <c r="G203" s="8"/>
    </row>
    <row r="204" spans="1:7" ht="11.25" customHeight="1" x14ac:dyDescent="0.2">
      <c r="A204" s="141" t="s">
        <v>4</v>
      </c>
      <c r="B204" s="148" t="s">
        <v>2</v>
      </c>
      <c r="C204" s="217">
        <v>75.12</v>
      </c>
      <c r="D204" s="48"/>
      <c r="E204" s="48"/>
      <c r="F204" s="155"/>
      <c r="G204" s="8"/>
    </row>
    <row r="205" spans="1:7" ht="11.25" customHeight="1" x14ac:dyDescent="0.2">
      <c r="A205" s="141" t="s">
        <v>172</v>
      </c>
      <c r="B205" s="15"/>
      <c r="C205" s="217"/>
      <c r="D205" s="48"/>
      <c r="E205" s="149"/>
      <c r="F205" s="155"/>
      <c r="G205" s="8"/>
    </row>
    <row r="206" spans="1:7" ht="11.25" customHeight="1" x14ac:dyDescent="0.2">
      <c r="A206" s="141" t="s">
        <v>5</v>
      </c>
      <c r="B206" s="148" t="s">
        <v>6</v>
      </c>
      <c r="C206" s="217">
        <v>1</v>
      </c>
      <c r="D206" s="48"/>
      <c r="E206" s="48"/>
      <c r="G206" s="8"/>
    </row>
    <row r="207" spans="1:7" ht="11.25" customHeight="1" x14ac:dyDescent="0.2">
      <c r="A207" s="146"/>
      <c r="B207" s="52"/>
      <c r="C207" s="52"/>
      <c r="D207" s="57"/>
      <c r="E207" s="57"/>
      <c r="F207" s="150">
        <f>E205</f>
        <v>0</v>
      </c>
      <c r="G207" s="8"/>
    </row>
    <row r="208" spans="1:7" ht="11.25" customHeight="1" x14ac:dyDescent="0.2">
      <c r="A208" s="146"/>
      <c r="B208" s="52"/>
      <c r="C208" s="52"/>
      <c r="D208" s="57"/>
      <c r="E208" s="57"/>
      <c r="F208" s="155"/>
      <c r="G208" s="8"/>
    </row>
    <row r="209" spans="1:7" x14ac:dyDescent="0.2">
      <c r="A209" s="146"/>
      <c r="B209" s="76"/>
      <c r="D209" s="8"/>
      <c r="E209" s="8"/>
      <c r="G209" s="8"/>
    </row>
    <row r="210" spans="1:7" ht="13.5" thickBot="1" x14ac:dyDescent="0.25">
      <c r="A210" s="6" t="s">
        <v>173</v>
      </c>
      <c r="G210" s="8"/>
    </row>
    <row r="211" spans="1:7" ht="13.5" thickBot="1" x14ac:dyDescent="0.25">
      <c r="A211" s="58" t="s">
        <v>64</v>
      </c>
      <c r="B211" s="59" t="s">
        <v>65</v>
      </c>
      <c r="C211" s="59" t="s">
        <v>42</v>
      </c>
      <c r="D211" s="60" t="s">
        <v>144</v>
      </c>
      <c r="E211" s="60" t="s">
        <v>66</v>
      </c>
      <c r="F211" s="61" t="s">
        <v>67</v>
      </c>
      <c r="G211" s="8"/>
    </row>
    <row r="212" spans="1:7" x14ac:dyDescent="0.2">
      <c r="A212" s="15" t="s">
        <v>80</v>
      </c>
      <c r="B212" s="16" t="s">
        <v>35</v>
      </c>
      <c r="C212" s="212">
        <v>1</v>
      </c>
      <c r="D212" s="87"/>
      <c r="E212" s="17"/>
      <c r="G212" s="8"/>
    </row>
    <row r="213" spans="1:7" x14ac:dyDescent="0.2">
      <c r="A213" s="15" t="s">
        <v>81</v>
      </c>
      <c r="B213" s="16" t="s">
        <v>82</v>
      </c>
      <c r="C213" s="213">
        <v>26</v>
      </c>
      <c r="D213" s="17"/>
      <c r="E213" s="17"/>
      <c r="G213" s="8"/>
    </row>
    <row r="214" spans="1:7" x14ac:dyDescent="0.2">
      <c r="A214" s="15" t="s">
        <v>75</v>
      </c>
      <c r="B214" s="13" t="s">
        <v>9</v>
      </c>
      <c r="C214" s="212"/>
      <c r="D214" s="17"/>
      <c r="E214" s="17"/>
      <c r="G214" s="8"/>
    </row>
    <row r="215" spans="1:7" x14ac:dyDescent="0.2">
      <c r="A215" s="15" t="s">
        <v>44</v>
      </c>
      <c r="B215" s="148" t="s">
        <v>9</v>
      </c>
      <c r="C215" s="212"/>
      <c r="D215" s="14"/>
      <c r="E215" s="14"/>
      <c r="G215" s="8"/>
    </row>
    <row r="216" spans="1:7" x14ac:dyDescent="0.2">
      <c r="A216" s="141" t="s">
        <v>174</v>
      </c>
      <c r="B216" s="148" t="s">
        <v>9</v>
      </c>
      <c r="C216" s="162"/>
      <c r="D216" s="48"/>
      <c r="E216" s="48"/>
      <c r="G216" s="8"/>
    </row>
    <row r="217" spans="1:7" x14ac:dyDescent="0.2">
      <c r="A217" s="141" t="s">
        <v>175</v>
      </c>
      <c r="B217" s="148" t="s">
        <v>9</v>
      </c>
      <c r="C217" s="162"/>
      <c r="D217" s="48"/>
      <c r="E217" s="48"/>
      <c r="G217" s="8"/>
    </row>
    <row r="218" spans="1:7" x14ac:dyDescent="0.2">
      <c r="A218" s="141" t="s">
        <v>176</v>
      </c>
      <c r="B218" s="148" t="s">
        <v>9</v>
      </c>
      <c r="C218" s="162"/>
      <c r="D218" s="48"/>
      <c r="E218" s="48"/>
      <c r="F218" s="22"/>
      <c r="G218" s="8"/>
    </row>
    <row r="219" spans="1:7" ht="11.25" customHeight="1" x14ac:dyDescent="0.2">
      <c r="A219" s="141" t="s">
        <v>177</v>
      </c>
      <c r="B219" s="148" t="s">
        <v>9</v>
      </c>
      <c r="C219" s="162"/>
      <c r="D219" s="48"/>
      <c r="E219" s="48"/>
      <c r="F219" s="22"/>
      <c r="G219" s="8"/>
    </row>
    <row r="220" spans="1:7" ht="11.25" customHeight="1" x14ac:dyDescent="0.2">
      <c r="A220" s="141" t="s">
        <v>178</v>
      </c>
      <c r="B220" s="148" t="s">
        <v>9</v>
      </c>
      <c r="C220" s="162"/>
      <c r="D220" s="48"/>
      <c r="E220" s="48"/>
      <c r="G220" s="8"/>
    </row>
    <row r="221" spans="1:7" ht="11.25" customHeight="1" x14ac:dyDescent="0.2">
      <c r="A221" s="146"/>
      <c r="B221" s="146"/>
      <c r="C221" s="52"/>
      <c r="D221" s="57"/>
      <c r="E221" s="57"/>
      <c r="F221" s="201">
        <f>SUM(E214:E221)</f>
        <v>0</v>
      </c>
      <c r="G221" s="8"/>
    </row>
    <row r="222" spans="1:7" x14ac:dyDescent="0.2">
      <c r="F222" s="22"/>
      <c r="G222" s="8"/>
    </row>
    <row r="223" spans="1:7" ht="13.5" thickBot="1" x14ac:dyDescent="0.25">
      <c r="A223" s="6" t="s">
        <v>179</v>
      </c>
      <c r="G223" s="8"/>
    </row>
    <row r="224" spans="1:7" ht="13.5" thickBot="1" x14ac:dyDescent="0.25">
      <c r="A224" s="58" t="s">
        <v>64</v>
      </c>
      <c r="B224" s="59" t="s">
        <v>65</v>
      </c>
      <c r="C224" s="59" t="s">
        <v>42</v>
      </c>
      <c r="D224" s="60" t="s">
        <v>144</v>
      </c>
      <c r="E224" s="60" t="s">
        <v>66</v>
      </c>
      <c r="F224" s="61" t="s">
        <v>67</v>
      </c>
      <c r="G224" s="8"/>
    </row>
    <row r="225" spans="1:7" x14ac:dyDescent="0.2">
      <c r="A225" s="15" t="str">
        <f>+A214</f>
        <v>Coletor</v>
      </c>
      <c r="B225" s="16" t="s">
        <v>10</v>
      </c>
      <c r="C225" s="214"/>
      <c r="D225" s="163"/>
      <c r="E225" s="48"/>
      <c r="F225" s="22"/>
      <c r="G225" s="8"/>
    </row>
    <row r="226" spans="1:7" x14ac:dyDescent="0.2">
      <c r="A226" s="141" t="s">
        <v>44</v>
      </c>
      <c r="B226" s="148" t="s">
        <v>10</v>
      </c>
      <c r="C226" s="214"/>
      <c r="D226" s="163"/>
      <c r="E226" s="48"/>
      <c r="F226" s="22"/>
      <c r="G226" s="8"/>
    </row>
    <row r="227" spans="1:7" x14ac:dyDescent="0.2">
      <c r="A227" s="15" t="str">
        <f>+A216</f>
        <v>Técnico Administrativo</v>
      </c>
      <c r="B227" s="16" t="s">
        <v>10</v>
      </c>
      <c r="C227" s="214"/>
      <c r="D227" s="163"/>
      <c r="E227" s="48"/>
      <c r="F227" s="22"/>
      <c r="G227" s="8"/>
    </row>
    <row r="228" spans="1:7" x14ac:dyDescent="0.2">
      <c r="A228" s="141" t="s">
        <v>175</v>
      </c>
      <c r="B228" s="148" t="s">
        <v>10</v>
      </c>
      <c r="C228" s="215"/>
      <c r="D228" s="48"/>
      <c r="E228" s="48"/>
      <c r="F228" s="8"/>
      <c r="G228" s="8"/>
    </row>
    <row r="229" spans="1:7" x14ac:dyDescent="0.2">
      <c r="A229" s="141" t="s">
        <v>176</v>
      </c>
      <c r="B229" s="148" t="s">
        <v>10</v>
      </c>
      <c r="C229" s="215"/>
      <c r="D229" s="48"/>
      <c r="E229" s="48"/>
      <c r="F229" s="22"/>
      <c r="G229" s="8"/>
    </row>
    <row r="230" spans="1:7" x14ac:dyDescent="0.2">
      <c r="A230" s="141" t="s">
        <v>177</v>
      </c>
      <c r="B230" s="148" t="s">
        <v>10</v>
      </c>
      <c r="C230" s="215"/>
      <c r="D230" s="169"/>
      <c r="E230" s="169"/>
      <c r="F230" s="167"/>
      <c r="G230" s="8"/>
    </row>
    <row r="231" spans="1:7" x14ac:dyDescent="0.2">
      <c r="A231" s="141" t="s">
        <v>178</v>
      </c>
      <c r="B231" s="148" t="s">
        <v>10</v>
      </c>
      <c r="C231" s="214"/>
      <c r="D231" s="163"/>
      <c r="E231" s="157"/>
      <c r="F231" s="22"/>
      <c r="G231" s="8"/>
    </row>
    <row r="232" spans="1:7" x14ac:dyDescent="0.2">
      <c r="A232" s="156"/>
      <c r="B232" s="131"/>
      <c r="C232" s="78"/>
      <c r="D232" s="168"/>
      <c r="E232" s="165"/>
      <c r="F232" s="202">
        <f>SUM(E225:E231)</f>
        <v>0</v>
      </c>
      <c r="G232" s="8"/>
    </row>
    <row r="233" spans="1:7" x14ac:dyDescent="0.2">
      <c r="A233" s="156"/>
      <c r="B233" s="156"/>
      <c r="C233" s="156"/>
      <c r="D233" s="164"/>
      <c r="E233" s="165"/>
      <c r="F233" s="22"/>
      <c r="G233" s="8"/>
    </row>
    <row r="234" spans="1:7" ht="13.5" thickBot="1" x14ac:dyDescent="0.25">
      <c r="F234" s="57"/>
      <c r="G234" s="8"/>
    </row>
    <row r="235" spans="1:7" ht="13.5" thickBot="1" x14ac:dyDescent="0.25">
      <c r="A235" s="23" t="s">
        <v>83</v>
      </c>
      <c r="B235" s="24"/>
      <c r="C235" s="24"/>
      <c r="D235" s="25"/>
      <c r="E235" s="26"/>
      <c r="F235" s="166">
        <f>F233+F232+F221+F132+F111+F96+F77+F141+F151+F162+F175+F186+F197+F207</f>
        <v>0</v>
      </c>
      <c r="G235" s="8"/>
    </row>
    <row r="237" spans="1:7" x14ac:dyDescent="0.2">
      <c r="G237" s="8"/>
    </row>
    <row r="238" spans="1:7" ht="11.25" customHeight="1" x14ac:dyDescent="0.2">
      <c r="A238" s="10" t="s">
        <v>45</v>
      </c>
      <c r="G238" s="8"/>
    </row>
    <row r="239" spans="1:7" ht="13.9" customHeight="1" x14ac:dyDescent="0.2">
      <c r="G239" s="8"/>
    </row>
    <row r="240" spans="1:7" ht="11.25" customHeight="1" x14ac:dyDescent="0.2">
      <c r="A240" s="8" t="s">
        <v>117</v>
      </c>
      <c r="G240" s="8"/>
    </row>
    <row r="241" spans="1:7" ht="27.75" customHeight="1" thickBot="1" x14ac:dyDescent="0.25">
      <c r="D241" s="8"/>
      <c r="E241" s="8"/>
      <c r="F241" s="8"/>
      <c r="G241" s="8"/>
    </row>
    <row r="242" spans="1:7" ht="24.75" thickBot="1" x14ac:dyDescent="0.25">
      <c r="A242" s="58" t="s">
        <v>64</v>
      </c>
      <c r="B242" s="59" t="s">
        <v>65</v>
      </c>
      <c r="C242" s="125" t="s">
        <v>151</v>
      </c>
      <c r="D242" s="60" t="s">
        <v>144</v>
      </c>
      <c r="E242" s="60" t="s">
        <v>66</v>
      </c>
      <c r="F242" s="61" t="s">
        <v>67</v>
      </c>
      <c r="G242" s="8"/>
    </row>
    <row r="243" spans="1:7" ht="13.15" customHeight="1" x14ac:dyDescent="0.2">
      <c r="A243" s="12" t="s">
        <v>68</v>
      </c>
      <c r="B243" s="13" t="s">
        <v>10</v>
      </c>
      <c r="C243" s="216">
        <v>12</v>
      </c>
      <c r="D243" s="82"/>
      <c r="E243" s="14"/>
      <c r="G243" s="8"/>
    </row>
    <row r="244" spans="1:7" x14ac:dyDescent="0.2">
      <c r="A244" s="15" t="s">
        <v>30</v>
      </c>
      <c r="B244" s="16" t="s">
        <v>10</v>
      </c>
      <c r="C244" s="216">
        <v>3</v>
      </c>
      <c r="D244" s="82"/>
      <c r="E244" s="14"/>
      <c r="G244" s="8"/>
    </row>
    <row r="245" spans="1:7" ht="13.15" customHeight="1" x14ac:dyDescent="0.2">
      <c r="A245" s="15" t="s">
        <v>31</v>
      </c>
      <c r="B245" s="16" t="s">
        <v>10</v>
      </c>
      <c r="C245" s="216">
        <v>3</v>
      </c>
      <c r="D245" s="82"/>
      <c r="E245" s="14"/>
      <c r="G245" s="8"/>
    </row>
    <row r="246" spans="1:7" ht="13.9" customHeight="1" x14ac:dyDescent="0.2">
      <c r="A246" s="15" t="s">
        <v>32</v>
      </c>
      <c r="B246" s="16" t="s">
        <v>10</v>
      </c>
      <c r="C246" s="216">
        <v>12</v>
      </c>
      <c r="D246" s="82"/>
      <c r="E246" s="14"/>
      <c r="G246" s="8"/>
    </row>
    <row r="247" spans="1:7" ht="13.15" customHeight="1" x14ac:dyDescent="0.2">
      <c r="A247" s="15" t="s">
        <v>70</v>
      </c>
      <c r="B247" s="16" t="s">
        <v>48</v>
      </c>
      <c r="C247" s="216">
        <v>6</v>
      </c>
      <c r="D247" s="82"/>
      <c r="E247" s="14"/>
    </row>
    <row r="248" spans="1:7" x14ac:dyDescent="0.2">
      <c r="A248" s="15" t="s">
        <v>84</v>
      </c>
      <c r="B248" s="16" t="s">
        <v>48</v>
      </c>
      <c r="C248" s="216">
        <v>2</v>
      </c>
      <c r="D248" s="82"/>
      <c r="E248" s="14"/>
    </row>
    <row r="249" spans="1:7" s="1" customFormat="1" x14ac:dyDescent="0.2">
      <c r="A249" s="15" t="s">
        <v>69</v>
      </c>
      <c r="B249" s="16" t="s">
        <v>10</v>
      </c>
      <c r="C249" s="216">
        <v>6</v>
      </c>
      <c r="D249" s="82"/>
      <c r="E249" s="14"/>
      <c r="F249" s="9"/>
      <c r="G249" s="36"/>
    </row>
    <row r="250" spans="1:7" x14ac:dyDescent="0.2">
      <c r="A250" s="2" t="s">
        <v>11</v>
      </c>
      <c r="B250" s="3" t="s">
        <v>10</v>
      </c>
      <c r="C250" s="216">
        <v>12</v>
      </c>
      <c r="D250" s="82"/>
      <c r="E250" s="14"/>
      <c r="F250" s="36"/>
    </row>
    <row r="251" spans="1:7" ht="13.15" customHeight="1" x14ac:dyDescent="0.2">
      <c r="A251" s="15" t="s">
        <v>33</v>
      </c>
      <c r="B251" s="16" t="s">
        <v>48</v>
      </c>
      <c r="C251" s="216">
        <v>0.5</v>
      </c>
      <c r="D251" s="82"/>
      <c r="E251" s="14"/>
    </row>
    <row r="252" spans="1:7" x14ac:dyDescent="0.2">
      <c r="A252" s="15" t="s">
        <v>63</v>
      </c>
      <c r="B252" s="16" t="s">
        <v>49</v>
      </c>
      <c r="C252" s="216">
        <v>1</v>
      </c>
      <c r="D252" s="82"/>
      <c r="E252" s="14"/>
    </row>
    <row r="253" spans="1:7" x14ac:dyDescent="0.2">
      <c r="A253" s="15" t="s">
        <v>118</v>
      </c>
      <c r="B253" s="16" t="s">
        <v>113</v>
      </c>
      <c r="C253" s="216">
        <v>1</v>
      </c>
      <c r="D253" s="82"/>
      <c r="E253" s="17"/>
    </row>
    <row r="254" spans="1:7" ht="13.5" thickBot="1" x14ac:dyDescent="0.25">
      <c r="A254" s="15" t="s">
        <v>5</v>
      </c>
      <c r="B254" s="16" t="s">
        <v>6</v>
      </c>
      <c r="C254" s="162">
        <f>E44+E45</f>
        <v>53</v>
      </c>
      <c r="D254" s="17"/>
      <c r="E254" s="17"/>
    </row>
    <row r="255" spans="1:7" ht="11.25" customHeight="1" thickBot="1" x14ac:dyDescent="0.25">
      <c r="D255" s="96" t="s">
        <v>115</v>
      </c>
      <c r="E255" s="48">
        <f>$B$62</f>
        <v>1</v>
      </c>
      <c r="F255" s="97">
        <f>E254*E255</f>
        <v>0</v>
      </c>
    </row>
    <row r="256" spans="1:7" ht="13.9" customHeight="1" x14ac:dyDescent="0.2"/>
    <row r="257" spans="1:7" ht="11.25" customHeight="1" x14ac:dyDescent="0.2">
      <c r="A257" s="8" t="s">
        <v>119</v>
      </c>
    </row>
    <row r="258" spans="1:7" ht="13.5" thickBot="1" x14ac:dyDescent="0.25">
      <c r="D258" s="8"/>
      <c r="E258" s="8"/>
      <c r="F258" s="8"/>
    </row>
    <row r="259" spans="1:7" ht="24.75" thickBot="1" x14ac:dyDescent="0.25">
      <c r="A259" s="58" t="s">
        <v>64</v>
      </c>
      <c r="B259" s="59" t="s">
        <v>65</v>
      </c>
      <c r="C259" s="125" t="s">
        <v>151</v>
      </c>
      <c r="D259" s="60" t="s">
        <v>144</v>
      </c>
      <c r="E259" s="60" t="s">
        <v>66</v>
      </c>
      <c r="F259" s="61" t="s">
        <v>67</v>
      </c>
    </row>
    <row r="260" spans="1:7" x14ac:dyDescent="0.2">
      <c r="A260" s="12" t="s">
        <v>68</v>
      </c>
      <c r="B260" s="13" t="s">
        <v>10</v>
      </c>
      <c r="C260" s="200">
        <v>12</v>
      </c>
      <c r="D260" s="82"/>
      <c r="E260" s="14"/>
    </row>
    <row r="261" spans="1:7" x14ac:dyDescent="0.2">
      <c r="A261" s="15" t="s">
        <v>30</v>
      </c>
      <c r="B261" s="16" t="s">
        <v>10</v>
      </c>
      <c r="C261" s="200">
        <v>3</v>
      </c>
      <c r="D261" s="73"/>
      <c r="E261" s="14"/>
    </row>
    <row r="262" spans="1:7" x14ac:dyDescent="0.2">
      <c r="A262" s="15" t="s">
        <v>31</v>
      </c>
      <c r="B262" s="16" t="s">
        <v>10</v>
      </c>
      <c r="C262" s="200">
        <v>3</v>
      </c>
      <c r="D262" s="73"/>
      <c r="E262" s="14"/>
    </row>
    <row r="263" spans="1:7" x14ac:dyDescent="0.2">
      <c r="A263" s="15" t="s">
        <v>70</v>
      </c>
      <c r="B263" s="16" t="s">
        <v>48</v>
      </c>
      <c r="C263" s="200">
        <v>6</v>
      </c>
      <c r="D263" s="73"/>
      <c r="E263" s="14"/>
      <c r="G263" s="8"/>
    </row>
    <row r="264" spans="1:7" x14ac:dyDescent="0.2">
      <c r="A264" s="15" t="s">
        <v>69</v>
      </c>
      <c r="B264" s="16" t="s">
        <v>10</v>
      </c>
      <c r="C264" s="200">
        <v>6</v>
      </c>
      <c r="D264" s="73"/>
      <c r="E264" s="14"/>
      <c r="G264" s="8"/>
    </row>
    <row r="265" spans="1:7" x14ac:dyDescent="0.2">
      <c r="A265" s="15" t="s">
        <v>63</v>
      </c>
      <c r="B265" s="16" t="s">
        <v>49</v>
      </c>
      <c r="C265" s="200">
        <v>1</v>
      </c>
      <c r="D265" s="73"/>
      <c r="E265" s="14"/>
      <c r="G265" s="8"/>
    </row>
    <row r="266" spans="1:7" x14ac:dyDescent="0.2">
      <c r="A266" s="15" t="s">
        <v>118</v>
      </c>
      <c r="B266" s="16" t="s">
        <v>113</v>
      </c>
      <c r="C266" s="95">
        <v>1</v>
      </c>
      <c r="D266" s="82"/>
      <c r="E266" s="17"/>
      <c r="G266" s="8"/>
    </row>
    <row r="267" spans="1:7" ht="13.5" thickBot="1" x14ac:dyDescent="0.25">
      <c r="A267" s="15" t="s">
        <v>5</v>
      </c>
      <c r="B267" s="16" t="s">
        <v>6</v>
      </c>
      <c r="C267" s="95">
        <f>E46+E47</f>
        <v>19</v>
      </c>
      <c r="D267" s="73"/>
      <c r="E267" s="17"/>
      <c r="G267" s="8"/>
    </row>
    <row r="268" spans="1:7" ht="11.25" customHeight="1" thickBot="1" x14ac:dyDescent="0.25">
      <c r="D268" s="96" t="s">
        <v>115</v>
      </c>
      <c r="E268" s="48">
        <f>$B$62</f>
        <v>1</v>
      </c>
      <c r="F268" s="97">
        <f>E267*E268</f>
        <v>0</v>
      </c>
      <c r="G268" s="8"/>
    </row>
    <row r="269" spans="1:7" ht="11.25" customHeight="1" thickBot="1" x14ac:dyDescent="0.25">
      <c r="D269" s="96"/>
      <c r="E269" s="57"/>
      <c r="F269" s="172"/>
      <c r="G269" s="8"/>
    </row>
    <row r="270" spans="1:7" ht="13.5" thickBot="1" x14ac:dyDescent="0.25">
      <c r="A270" s="23" t="s">
        <v>120</v>
      </c>
      <c r="B270" s="27"/>
      <c r="C270" s="27"/>
      <c r="D270" s="28"/>
      <c r="E270" s="29"/>
      <c r="F270" s="20">
        <f>+F255+F268</f>
        <v>0</v>
      </c>
      <c r="G270" s="8"/>
    </row>
    <row r="271" spans="1:7" ht="11.25" customHeight="1" x14ac:dyDescent="0.2">
      <c r="G271" s="8"/>
    </row>
    <row r="272" spans="1:7" x14ac:dyDescent="0.2">
      <c r="G272" s="8"/>
    </row>
    <row r="273" spans="1:10" ht="11.25" customHeight="1" x14ac:dyDescent="0.2">
      <c r="A273" s="10" t="s">
        <v>54</v>
      </c>
      <c r="B273" s="83"/>
      <c r="G273" s="8"/>
    </row>
    <row r="274" spans="1:10" x14ac:dyDescent="0.2">
      <c r="G274" s="8"/>
    </row>
    <row r="275" spans="1:10" ht="11.25" customHeight="1" x14ac:dyDescent="0.2">
      <c r="A275" s="6" t="s">
        <v>180</v>
      </c>
      <c r="G275" s="8"/>
    </row>
    <row r="276" spans="1:10" ht="11.25" customHeight="1" x14ac:dyDescent="0.2">
      <c r="A276" s="6"/>
      <c r="G276" s="8"/>
    </row>
    <row r="277" spans="1:10" ht="13.5" thickBot="1" x14ac:dyDescent="0.25">
      <c r="A277" s="83" t="s">
        <v>46</v>
      </c>
      <c r="G277" s="8"/>
    </row>
    <row r="278" spans="1:10" ht="13.5" thickBot="1" x14ac:dyDescent="0.25">
      <c r="A278" s="58" t="s">
        <v>64</v>
      </c>
      <c r="B278" s="59" t="s">
        <v>65</v>
      </c>
      <c r="C278" s="59" t="s">
        <v>42</v>
      </c>
      <c r="D278" s="60" t="s">
        <v>144</v>
      </c>
      <c r="E278" s="60" t="s">
        <v>66</v>
      </c>
      <c r="F278" s="61" t="s">
        <v>67</v>
      </c>
      <c r="G278" s="8"/>
    </row>
    <row r="279" spans="1:10" x14ac:dyDescent="0.2">
      <c r="A279" s="12" t="s">
        <v>100</v>
      </c>
      <c r="B279" s="13" t="s">
        <v>10</v>
      </c>
      <c r="C279" s="130">
        <v>1</v>
      </c>
      <c r="D279" s="82"/>
      <c r="E279" s="14"/>
      <c r="G279" s="6"/>
    </row>
    <row r="280" spans="1:10" x14ac:dyDescent="0.2">
      <c r="A280" s="15" t="s">
        <v>94</v>
      </c>
      <c r="B280" s="16" t="s">
        <v>95</v>
      </c>
      <c r="C280" s="131">
        <v>10</v>
      </c>
      <c r="D280" s="73"/>
      <c r="E280" s="17"/>
      <c r="G280" s="8"/>
    </row>
    <row r="281" spans="1:10" x14ac:dyDescent="0.2">
      <c r="A281" s="15" t="s">
        <v>123</v>
      </c>
      <c r="B281" s="16" t="s">
        <v>95</v>
      </c>
      <c r="C281" s="131">
        <v>0</v>
      </c>
      <c r="D281" s="73"/>
      <c r="E281" s="17"/>
      <c r="F281" s="19"/>
      <c r="I281" s="75"/>
      <c r="J281" s="75"/>
    </row>
    <row r="282" spans="1:10" x14ac:dyDescent="0.2">
      <c r="A282" s="15" t="s">
        <v>98</v>
      </c>
      <c r="B282" s="16" t="s">
        <v>2</v>
      </c>
      <c r="C282" s="204">
        <f>IFERROR(VLOOKUP(C280,#REF!,2,FALSE),0)</f>
        <v>0</v>
      </c>
      <c r="D282" s="73"/>
      <c r="E282" s="17"/>
    </row>
    <row r="283" spans="1:10" ht="13.5" thickBot="1" x14ac:dyDescent="0.25">
      <c r="A283" s="132" t="s">
        <v>50</v>
      </c>
      <c r="B283" s="133" t="s">
        <v>8</v>
      </c>
      <c r="C283" s="196">
        <f>C280*12</f>
        <v>120</v>
      </c>
      <c r="D283" s="135"/>
      <c r="E283" s="134"/>
    </row>
    <row r="284" spans="1:10" ht="13.5" thickTop="1" x14ac:dyDescent="0.2">
      <c r="A284" s="12" t="s">
        <v>99</v>
      </c>
      <c r="B284" s="13" t="s">
        <v>10</v>
      </c>
      <c r="C284" s="130">
        <f>C279</f>
        <v>1</v>
      </c>
      <c r="D284" s="82"/>
      <c r="E284" s="14"/>
      <c r="G284" s="8"/>
    </row>
    <row r="285" spans="1:10" x14ac:dyDescent="0.2">
      <c r="A285" s="15" t="s">
        <v>96</v>
      </c>
      <c r="B285" s="16" t="s">
        <v>95</v>
      </c>
      <c r="C285" s="131">
        <v>10</v>
      </c>
      <c r="D285" s="73"/>
      <c r="E285" s="17"/>
    </row>
    <row r="286" spans="1:10" x14ac:dyDescent="0.2">
      <c r="A286" s="15" t="s">
        <v>124</v>
      </c>
      <c r="B286" s="16" t="s">
        <v>95</v>
      </c>
      <c r="C286" s="131">
        <v>0</v>
      </c>
      <c r="D286" s="73"/>
      <c r="E286" s="17"/>
      <c r="F286" s="19"/>
      <c r="I286" s="75"/>
      <c r="J286" s="75"/>
    </row>
    <row r="287" spans="1:10" x14ac:dyDescent="0.2">
      <c r="A287" s="15" t="s">
        <v>97</v>
      </c>
      <c r="B287" s="16" t="s">
        <v>2</v>
      </c>
      <c r="C287" s="73">
        <f>IFERROR(VLOOKUP(C285,#REF!,2,FALSE),0)</f>
        <v>0</v>
      </c>
      <c r="D287" s="73"/>
      <c r="E287" s="17"/>
    </row>
    <row r="288" spans="1:10" x14ac:dyDescent="0.2">
      <c r="A288" s="79" t="s">
        <v>101</v>
      </c>
      <c r="B288" s="80" t="s">
        <v>8</v>
      </c>
      <c r="C288" s="197">
        <f>C285*12</f>
        <v>120</v>
      </c>
      <c r="D288" s="88"/>
      <c r="E288" s="81"/>
    </row>
    <row r="289" spans="1:10" x14ac:dyDescent="0.2">
      <c r="A289" s="91" t="s">
        <v>154</v>
      </c>
      <c r="B289" s="92"/>
      <c r="C289" s="198"/>
      <c r="D289" s="199"/>
      <c r="E289" s="94"/>
    </row>
    <row r="290" spans="1:10" ht="13.5" thickBot="1" x14ac:dyDescent="0.25">
      <c r="A290" s="79" t="s">
        <v>155</v>
      </c>
      <c r="B290" s="80" t="s">
        <v>10</v>
      </c>
      <c r="C290" s="131">
        <v>12</v>
      </c>
      <c r="D290" s="88"/>
      <c r="E290" s="94"/>
    </row>
    <row r="291" spans="1:10" ht="13.5" thickBot="1" x14ac:dyDescent="0.25">
      <c r="B291" s="129"/>
      <c r="C291" s="129"/>
      <c r="D291" s="96" t="s">
        <v>115</v>
      </c>
      <c r="E291" s="48">
        <f>$B$62</f>
        <v>1</v>
      </c>
      <c r="F291" s="20">
        <f>E290*E291</f>
        <v>0</v>
      </c>
    </row>
    <row r="292" spans="1:10" ht="11.25" customHeight="1" x14ac:dyDescent="0.2">
      <c r="A292" s="129"/>
    </row>
    <row r="293" spans="1:10" ht="13.5" thickBot="1" x14ac:dyDescent="0.25">
      <c r="A293" s="83" t="s">
        <v>104</v>
      </c>
    </row>
    <row r="294" spans="1:10" ht="13.5" thickBot="1" x14ac:dyDescent="0.25">
      <c r="A294" s="84" t="s">
        <v>64</v>
      </c>
      <c r="B294" s="85" t="s">
        <v>65</v>
      </c>
      <c r="C294" s="85" t="s">
        <v>42</v>
      </c>
      <c r="D294" s="60" t="s">
        <v>144</v>
      </c>
      <c r="E294" s="86" t="s">
        <v>66</v>
      </c>
      <c r="F294" s="61" t="s">
        <v>67</v>
      </c>
      <c r="I294" s="75"/>
      <c r="J294" s="75"/>
    </row>
    <row r="295" spans="1:10" x14ac:dyDescent="0.2">
      <c r="A295" s="15" t="s">
        <v>102</v>
      </c>
      <c r="B295" s="16" t="s">
        <v>10</v>
      </c>
      <c r="C295" s="130">
        <v>1</v>
      </c>
      <c r="D295" s="17">
        <f>D279</f>
        <v>0</v>
      </c>
      <c r="E295" s="17">
        <f>C295*D295</f>
        <v>0</v>
      </c>
      <c r="F295" s="19"/>
      <c r="I295" s="75"/>
      <c r="J295" s="75"/>
    </row>
    <row r="296" spans="1:10" x14ac:dyDescent="0.2">
      <c r="A296" s="15" t="s">
        <v>127</v>
      </c>
      <c r="B296" s="16" t="s">
        <v>2</v>
      </c>
      <c r="C296" s="131"/>
      <c r="D296" s="17"/>
      <c r="E296" s="17"/>
      <c r="F296" s="19"/>
      <c r="I296" s="75"/>
      <c r="J296" s="75"/>
    </row>
    <row r="297" spans="1:10" x14ac:dyDescent="0.2">
      <c r="A297" s="15" t="s">
        <v>125</v>
      </c>
      <c r="B297" s="16" t="s">
        <v>35</v>
      </c>
      <c r="C297" s="110">
        <f>IFERROR(IF(C281&lt;=C280,E279-(C282/(100*C280)*C281)*E279,E279-E282),0)</f>
        <v>0</v>
      </c>
      <c r="D297" s="17"/>
      <c r="E297" s="17"/>
      <c r="F297" s="19"/>
      <c r="I297" s="75"/>
      <c r="J297" s="75"/>
    </row>
    <row r="298" spans="1:10" x14ac:dyDescent="0.2">
      <c r="A298" s="15" t="s">
        <v>106</v>
      </c>
      <c r="B298" s="16" t="s">
        <v>35</v>
      </c>
      <c r="C298" s="73">
        <f>IFERROR(IF(C281&gt;=C280,C297,((((C297)-(E279-E282))*(((C280-C281)+1)/(2*(C280-C281))))+(E279-E282))),0)</f>
        <v>0</v>
      </c>
      <c r="D298" s="17"/>
      <c r="E298" s="17"/>
      <c r="F298" s="19"/>
      <c r="I298" s="75"/>
      <c r="J298" s="75"/>
    </row>
    <row r="299" spans="1:10" ht="13.5" thickBot="1" x14ac:dyDescent="0.25">
      <c r="A299" s="132" t="s">
        <v>107</v>
      </c>
      <c r="B299" s="133" t="s">
        <v>35</v>
      </c>
      <c r="C299" s="133"/>
      <c r="D299" s="135">
        <f>C296*C298/12/100</f>
        <v>0</v>
      </c>
      <c r="E299" s="134">
        <f>D299</f>
        <v>0</v>
      </c>
      <c r="F299" s="19"/>
      <c r="I299" s="75"/>
      <c r="J299" s="75"/>
    </row>
    <row r="300" spans="1:10" ht="13.5" thickTop="1" x14ac:dyDescent="0.2">
      <c r="A300" s="12" t="s">
        <v>103</v>
      </c>
      <c r="B300" s="13" t="s">
        <v>10</v>
      </c>
      <c r="C300" s="13">
        <f>C284</f>
        <v>1</v>
      </c>
      <c r="D300" s="14">
        <f>D284</f>
        <v>0</v>
      </c>
      <c r="E300" s="14">
        <f>C300*D300</f>
        <v>0</v>
      </c>
      <c r="F300" s="19"/>
      <c r="I300" s="75"/>
      <c r="J300" s="75"/>
    </row>
    <row r="301" spans="1:10" x14ac:dyDescent="0.2">
      <c r="A301" s="15" t="s">
        <v>127</v>
      </c>
      <c r="B301" s="16" t="s">
        <v>2</v>
      </c>
      <c r="C301" s="131">
        <f>C296</f>
        <v>0</v>
      </c>
      <c r="D301" s="17"/>
      <c r="E301" s="17"/>
      <c r="F301" s="19"/>
      <c r="I301" s="75"/>
      <c r="J301" s="75"/>
    </row>
    <row r="302" spans="1:10" x14ac:dyDescent="0.2">
      <c r="A302" s="15" t="s">
        <v>126</v>
      </c>
      <c r="B302" s="16" t="s">
        <v>35</v>
      </c>
      <c r="C302" s="110">
        <f>IFERROR(IF(C286&lt;=C285,E284-(C287/(100*C285)*C286)*E284,E284-E287),0)</f>
        <v>0</v>
      </c>
      <c r="D302" s="17"/>
      <c r="E302" s="17"/>
      <c r="F302" s="19"/>
      <c r="I302" s="75"/>
      <c r="J302" s="75"/>
    </row>
    <row r="303" spans="1:10" x14ac:dyDescent="0.2">
      <c r="A303" s="15" t="s">
        <v>108</v>
      </c>
      <c r="B303" s="16" t="s">
        <v>35</v>
      </c>
      <c r="C303" s="73">
        <f>IFERROR(IF(C286&gt;=C285,C302,((((C302)-(E284-E287))*(((C285-C286)+1)/(2*(C285-C286))))+(E284-E287))),0)</f>
        <v>0</v>
      </c>
      <c r="D303" s="17"/>
      <c r="E303" s="17"/>
      <c r="F303" s="19"/>
      <c r="I303" s="75"/>
      <c r="J303" s="75"/>
    </row>
    <row r="304" spans="1:10" x14ac:dyDescent="0.2">
      <c r="A304" s="79" t="s">
        <v>105</v>
      </c>
      <c r="B304" s="80" t="s">
        <v>35</v>
      </c>
      <c r="C304" s="80"/>
      <c r="D304" s="88">
        <f>C301*C303/12/100</f>
        <v>0</v>
      </c>
      <c r="E304" s="81">
        <f>D304</f>
        <v>0</v>
      </c>
      <c r="F304" s="19"/>
      <c r="I304" s="75"/>
      <c r="J304" s="75"/>
    </row>
    <row r="305" spans="1:10" x14ac:dyDescent="0.2">
      <c r="A305" s="91" t="s">
        <v>154</v>
      </c>
      <c r="B305" s="92"/>
      <c r="C305" s="92"/>
      <c r="D305" s="93"/>
      <c r="E305" s="94">
        <f>E299+E304</f>
        <v>0</v>
      </c>
      <c r="F305" s="19"/>
      <c r="I305" s="75"/>
      <c r="J305" s="75"/>
    </row>
    <row r="306" spans="1:10" ht="13.5" thickBot="1" x14ac:dyDescent="0.25">
      <c r="A306" s="79" t="s">
        <v>155</v>
      </c>
      <c r="B306" s="80" t="s">
        <v>10</v>
      </c>
      <c r="C306" s="131">
        <f>C290</f>
        <v>12</v>
      </c>
      <c r="D306" s="81">
        <f>E305</f>
        <v>0</v>
      </c>
      <c r="E306" s="94">
        <f>C306*D306</f>
        <v>0</v>
      </c>
      <c r="F306" s="19"/>
      <c r="I306" s="75"/>
      <c r="J306" s="75"/>
    </row>
    <row r="307" spans="1:10" ht="13.5" thickBot="1" x14ac:dyDescent="0.25">
      <c r="C307" s="18"/>
      <c r="D307" s="96" t="s">
        <v>115</v>
      </c>
      <c r="E307" s="48">
        <f>$B$62</f>
        <v>1</v>
      </c>
      <c r="F307" s="20">
        <f>E306*E307</f>
        <v>0</v>
      </c>
      <c r="I307" s="75"/>
      <c r="J307" s="75"/>
    </row>
    <row r="308" spans="1:10" ht="11.25" customHeight="1" x14ac:dyDescent="0.2">
      <c r="I308" s="75"/>
      <c r="J308" s="75"/>
    </row>
    <row r="309" spans="1:10" ht="13.5" thickBot="1" x14ac:dyDescent="0.25">
      <c r="A309" s="8" t="s">
        <v>51</v>
      </c>
      <c r="I309" s="75"/>
      <c r="J309" s="75"/>
    </row>
    <row r="310" spans="1:10" ht="13.5" thickBot="1" x14ac:dyDescent="0.25">
      <c r="A310" s="58" t="s">
        <v>64</v>
      </c>
      <c r="B310" s="59" t="s">
        <v>65</v>
      </c>
      <c r="C310" s="59" t="s">
        <v>42</v>
      </c>
      <c r="D310" s="60" t="s">
        <v>144</v>
      </c>
      <c r="E310" s="60" t="s">
        <v>66</v>
      </c>
      <c r="F310" s="61" t="s">
        <v>67</v>
      </c>
      <c r="I310" s="75"/>
      <c r="J310" s="75"/>
    </row>
    <row r="311" spans="1:10" x14ac:dyDescent="0.2">
      <c r="A311" s="12" t="s">
        <v>12</v>
      </c>
      <c r="B311" s="13" t="s">
        <v>10</v>
      </c>
      <c r="C311" s="14">
        <f>C279</f>
        <v>1</v>
      </c>
      <c r="D311" s="14"/>
      <c r="E311" s="14"/>
      <c r="I311" s="75"/>
      <c r="J311" s="75"/>
    </row>
    <row r="312" spans="1:10" x14ac:dyDescent="0.2">
      <c r="A312" s="15" t="s">
        <v>114</v>
      </c>
      <c r="B312" s="16" t="s">
        <v>10</v>
      </c>
      <c r="C312" s="14">
        <f>C279</f>
        <v>1</v>
      </c>
      <c r="D312" s="73"/>
      <c r="E312" s="17"/>
      <c r="I312" s="75"/>
      <c r="J312" s="75"/>
    </row>
    <row r="313" spans="1:10" x14ac:dyDescent="0.2">
      <c r="A313" s="15" t="s">
        <v>13</v>
      </c>
      <c r="B313" s="16" t="s">
        <v>10</v>
      </c>
      <c r="C313" s="14">
        <f>C279</f>
        <v>1</v>
      </c>
      <c r="D313" s="73"/>
      <c r="E313" s="17"/>
      <c r="F313" s="30"/>
      <c r="I313" s="75"/>
      <c r="J313" s="75"/>
    </row>
    <row r="314" spans="1:10" ht="13.5" thickBot="1" x14ac:dyDescent="0.25">
      <c r="A314" s="79" t="s">
        <v>14</v>
      </c>
      <c r="B314" s="80" t="s">
        <v>8</v>
      </c>
      <c r="C314" s="80">
        <v>12</v>
      </c>
      <c r="D314" s="81"/>
      <c r="E314" s="81"/>
      <c r="I314" s="75"/>
      <c r="J314" s="75"/>
    </row>
    <row r="315" spans="1:10" ht="13.5" thickBot="1" x14ac:dyDescent="0.25">
      <c r="D315" s="96" t="s">
        <v>115</v>
      </c>
      <c r="E315" s="48">
        <f>$B$62</f>
        <v>1</v>
      </c>
      <c r="F315" s="97">
        <f>E314*E315</f>
        <v>0</v>
      </c>
      <c r="I315" s="75"/>
      <c r="J315" s="75"/>
    </row>
    <row r="316" spans="1:10" ht="11.25" customHeight="1" x14ac:dyDescent="0.2">
      <c r="I316" s="75"/>
      <c r="J316" s="75"/>
    </row>
    <row r="317" spans="1:10" x14ac:dyDescent="0.2">
      <c r="B317" s="31"/>
      <c r="I317" s="75"/>
      <c r="J317" s="75"/>
    </row>
    <row r="318" spans="1:10" ht="13.5" thickBot="1" x14ac:dyDescent="0.25">
      <c r="A318" s="8" t="s">
        <v>52</v>
      </c>
      <c r="B318" s="31"/>
      <c r="I318" s="75"/>
      <c r="J318" s="75"/>
    </row>
    <row r="319" spans="1:10" ht="13.5" thickBot="1" x14ac:dyDescent="0.25">
      <c r="A319" s="194" t="s">
        <v>110</v>
      </c>
      <c r="B319" s="195">
        <v>57066</v>
      </c>
      <c r="I319" s="75"/>
      <c r="J319" s="75"/>
    </row>
    <row r="320" spans="1:10" ht="13.5" thickBot="1" x14ac:dyDescent="0.25">
      <c r="B320" s="31"/>
      <c r="I320" s="75"/>
      <c r="J320" s="75"/>
    </row>
    <row r="321" spans="1:10" ht="13.5" thickBot="1" x14ac:dyDescent="0.25">
      <c r="A321" s="58" t="s">
        <v>64</v>
      </c>
      <c r="B321" s="59" t="s">
        <v>65</v>
      </c>
      <c r="C321" s="59" t="s">
        <v>153</v>
      </c>
      <c r="D321" s="60" t="s">
        <v>144</v>
      </c>
      <c r="E321" s="60" t="s">
        <v>66</v>
      </c>
      <c r="F321" s="61" t="s">
        <v>67</v>
      </c>
      <c r="I321" s="75"/>
      <c r="J321" s="75"/>
    </row>
    <row r="322" spans="1:10" x14ac:dyDescent="0.2">
      <c r="A322" s="12" t="s">
        <v>15</v>
      </c>
      <c r="B322" s="13" t="s">
        <v>16</v>
      </c>
      <c r="C322" s="208"/>
      <c r="D322" s="192"/>
      <c r="E322" s="14"/>
      <c r="I322" s="75"/>
      <c r="J322" s="75"/>
    </row>
    <row r="323" spans="1:10" x14ac:dyDescent="0.2">
      <c r="A323" s="15" t="s">
        <v>17</v>
      </c>
      <c r="B323" s="16" t="s">
        <v>18</v>
      </c>
      <c r="C323" s="204"/>
      <c r="D323" s="192"/>
      <c r="E323" s="17"/>
      <c r="I323" s="75"/>
      <c r="J323" s="75"/>
    </row>
    <row r="324" spans="1:10" x14ac:dyDescent="0.2">
      <c r="A324" s="15" t="s">
        <v>145</v>
      </c>
      <c r="B324" s="16" t="s">
        <v>19</v>
      </c>
      <c r="C324" s="200"/>
      <c r="D324" s="73"/>
      <c r="E324" s="17"/>
      <c r="G324" s="87"/>
      <c r="H324" s="50"/>
      <c r="I324" s="75"/>
      <c r="J324" s="75"/>
    </row>
    <row r="325" spans="1:10" x14ac:dyDescent="0.2">
      <c r="A325" s="15" t="s">
        <v>20</v>
      </c>
      <c r="B325" s="16" t="s">
        <v>18</v>
      </c>
      <c r="C325" s="204"/>
      <c r="D325" s="193"/>
      <c r="E325" s="17"/>
      <c r="G325" s="87"/>
      <c r="H325" s="50"/>
      <c r="I325" s="75"/>
      <c r="J325" s="75"/>
    </row>
    <row r="326" spans="1:10" x14ac:dyDescent="0.2">
      <c r="A326" s="15" t="s">
        <v>146</v>
      </c>
      <c r="B326" s="16" t="s">
        <v>19</v>
      </c>
      <c r="C326" s="200"/>
      <c r="D326" s="73"/>
      <c r="E326" s="17"/>
      <c r="G326" s="87"/>
      <c r="H326" s="50"/>
      <c r="I326" s="75"/>
      <c r="J326" s="75"/>
    </row>
    <row r="327" spans="1:10" x14ac:dyDescent="0.2">
      <c r="A327" s="15" t="s">
        <v>21</v>
      </c>
      <c r="B327" s="16" t="s">
        <v>18</v>
      </c>
      <c r="C327" s="204"/>
      <c r="D327" s="193"/>
      <c r="E327" s="17"/>
      <c r="G327" s="87"/>
      <c r="H327" s="50"/>
      <c r="I327" s="75"/>
      <c r="J327" s="75"/>
    </row>
    <row r="328" spans="1:10" x14ac:dyDescent="0.2">
      <c r="A328" s="15" t="s">
        <v>147</v>
      </c>
      <c r="B328" s="16" t="s">
        <v>19</v>
      </c>
      <c r="C328" s="200"/>
      <c r="D328" s="73"/>
      <c r="E328" s="17"/>
      <c r="G328" s="87"/>
      <c r="H328" s="50"/>
      <c r="I328" s="75"/>
      <c r="J328" s="75"/>
    </row>
    <row r="329" spans="1:10" x14ac:dyDescent="0.2">
      <c r="A329" s="15" t="s">
        <v>22</v>
      </c>
      <c r="B329" s="16" t="s">
        <v>18</v>
      </c>
      <c r="C329" s="204"/>
      <c r="D329" s="193"/>
      <c r="E329" s="17"/>
      <c r="G329" s="87"/>
      <c r="H329" s="50"/>
      <c r="I329" s="75"/>
      <c r="J329" s="75"/>
    </row>
    <row r="330" spans="1:10" x14ac:dyDescent="0.2">
      <c r="A330" s="15" t="s">
        <v>23</v>
      </c>
      <c r="B330" s="16" t="s">
        <v>24</v>
      </c>
      <c r="C330" s="200"/>
      <c r="D330" s="73"/>
      <c r="E330" s="17"/>
      <c r="G330" s="87"/>
      <c r="H330" s="50"/>
      <c r="I330" s="75"/>
      <c r="J330" s="75"/>
    </row>
    <row r="331" spans="1:10" x14ac:dyDescent="0.2">
      <c r="A331" s="15" t="s">
        <v>25</v>
      </c>
      <c r="B331" s="16" t="s">
        <v>18</v>
      </c>
      <c r="C331" s="209"/>
      <c r="D331" s="126"/>
      <c r="E331" s="17"/>
      <c r="G331" s="87"/>
      <c r="H331" s="50"/>
      <c r="I331" s="75"/>
      <c r="J331" s="75"/>
    </row>
    <row r="332" spans="1:10" ht="13.5" thickBot="1" x14ac:dyDescent="0.25">
      <c r="A332" s="79" t="s">
        <v>152</v>
      </c>
      <c r="B332" s="80" t="s">
        <v>111</v>
      </c>
      <c r="C332" s="127"/>
      <c r="D332" s="128"/>
      <c r="E332" s="17"/>
      <c r="G332" s="87"/>
      <c r="H332" s="50"/>
      <c r="I332" s="75"/>
      <c r="J332" s="75"/>
    </row>
    <row r="333" spans="1:10" ht="13.5" thickBot="1" x14ac:dyDescent="0.25">
      <c r="F333" s="20">
        <f>SUM(E322:E331)</f>
        <v>0</v>
      </c>
      <c r="I333" s="75"/>
      <c r="J333" s="75"/>
    </row>
    <row r="334" spans="1:10" ht="11.25" customHeight="1" x14ac:dyDescent="0.2">
      <c r="I334" s="75"/>
      <c r="J334" s="75"/>
    </row>
    <row r="335" spans="1:10" ht="11.25" customHeight="1" x14ac:dyDescent="0.2">
      <c r="I335" s="75"/>
      <c r="J335" s="75"/>
    </row>
    <row r="336" spans="1:10" ht="13.5" thickBot="1" x14ac:dyDescent="0.25">
      <c r="A336" s="8" t="s">
        <v>53</v>
      </c>
      <c r="I336" s="75"/>
      <c r="J336" s="75"/>
    </row>
    <row r="337" spans="1:10" ht="13.5" thickBot="1" x14ac:dyDescent="0.25">
      <c r="A337" s="58" t="s">
        <v>64</v>
      </c>
      <c r="B337" s="59" t="s">
        <v>65</v>
      </c>
      <c r="C337" s="59" t="s">
        <v>42</v>
      </c>
      <c r="D337" s="60" t="s">
        <v>144</v>
      </c>
      <c r="E337" s="60" t="s">
        <v>66</v>
      </c>
      <c r="F337" s="61" t="s">
        <v>67</v>
      </c>
      <c r="I337" s="75"/>
      <c r="J337" s="75"/>
    </row>
    <row r="338" spans="1:10" ht="13.5" thickBot="1" x14ac:dyDescent="0.25">
      <c r="A338" s="12" t="s">
        <v>109</v>
      </c>
      <c r="B338" s="13" t="s">
        <v>111</v>
      </c>
      <c r="C338" s="77">
        <v>57066</v>
      </c>
      <c r="D338" s="82"/>
      <c r="E338" s="14"/>
      <c r="I338" s="75"/>
      <c r="J338" s="75"/>
    </row>
    <row r="339" spans="1:10" ht="13.5" thickBot="1" x14ac:dyDescent="0.25">
      <c r="F339" s="20">
        <f>E338</f>
        <v>0</v>
      </c>
      <c r="I339" s="75"/>
      <c r="J339" s="75"/>
    </row>
    <row r="340" spans="1:10" ht="11.25" customHeight="1" x14ac:dyDescent="0.2">
      <c r="I340" s="75"/>
      <c r="J340" s="75"/>
    </row>
    <row r="341" spans="1:10" ht="11.25" customHeight="1" x14ac:dyDescent="0.2">
      <c r="I341" s="75"/>
      <c r="J341" s="75"/>
    </row>
    <row r="342" spans="1:10" ht="13.5" thickBot="1" x14ac:dyDescent="0.25">
      <c r="A342" s="8" t="s">
        <v>62</v>
      </c>
      <c r="I342" s="75"/>
      <c r="J342" s="75"/>
    </row>
    <row r="343" spans="1:10" ht="13.5" thickBot="1" x14ac:dyDescent="0.25">
      <c r="A343" s="58" t="s">
        <v>64</v>
      </c>
      <c r="B343" s="59" t="s">
        <v>65</v>
      </c>
      <c r="C343" s="59" t="s">
        <v>42</v>
      </c>
      <c r="D343" s="60" t="s">
        <v>144</v>
      </c>
      <c r="E343" s="60" t="s">
        <v>66</v>
      </c>
      <c r="F343" s="61" t="s">
        <v>67</v>
      </c>
      <c r="I343" s="75"/>
      <c r="J343" s="75"/>
    </row>
    <row r="344" spans="1:10" x14ac:dyDescent="0.2">
      <c r="A344" s="12" t="s">
        <v>85</v>
      </c>
      <c r="B344" s="13" t="s">
        <v>10</v>
      </c>
      <c r="C344" s="208">
        <v>6</v>
      </c>
      <c r="D344" s="82"/>
      <c r="E344" s="14"/>
      <c r="I344" s="75"/>
      <c r="J344" s="75"/>
    </row>
    <row r="345" spans="1:10" x14ac:dyDescent="0.2">
      <c r="A345" s="12" t="s">
        <v>112</v>
      </c>
      <c r="B345" s="13" t="s">
        <v>10</v>
      </c>
      <c r="C345" s="208">
        <v>3</v>
      </c>
      <c r="D345" s="82"/>
      <c r="E345" s="14"/>
      <c r="I345" s="75"/>
      <c r="J345" s="75"/>
    </row>
    <row r="346" spans="1:10" x14ac:dyDescent="0.2">
      <c r="A346" s="12" t="s">
        <v>72</v>
      </c>
      <c r="B346" s="13" t="s">
        <v>10</v>
      </c>
      <c r="C346" s="211">
        <f>C344*C345</f>
        <v>18</v>
      </c>
      <c r="D346" s="82"/>
      <c r="E346" s="14"/>
      <c r="I346" s="75"/>
      <c r="J346" s="75"/>
    </row>
    <row r="347" spans="1:10" x14ac:dyDescent="0.2">
      <c r="A347" s="15" t="s">
        <v>86</v>
      </c>
      <c r="B347" s="16" t="s">
        <v>26</v>
      </c>
      <c r="C347" s="200">
        <v>90000</v>
      </c>
      <c r="D347" s="73"/>
      <c r="E347" s="17"/>
      <c r="I347" s="75"/>
      <c r="J347" s="75"/>
    </row>
    <row r="348" spans="1:10" ht="13.5" thickBot="1" x14ac:dyDescent="0.25">
      <c r="A348" s="15" t="s">
        <v>55</v>
      </c>
      <c r="B348" s="16" t="s">
        <v>18</v>
      </c>
      <c r="C348" s="209">
        <f>B319</f>
        <v>57066</v>
      </c>
      <c r="D348" s="17"/>
      <c r="E348" s="17"/>
      <c r="I348" s="75"/>
      <c r="J348" s="75"/>
    </row>
    <row r="349" spans="1:10" ht="13.5" thickBot="1" x14ac:dyDescent="0.25">
      <c r="F349" s="20">
        <f>E348</f>
        <v>0</v>
      </c>
      <c r="I349" s="75"/>
      <c r="J349" s="75"/>
    </row>
    <row r="350" spans="1:10" ht="11.25" customHeight="1" x14ac:dyDescent="0.2">
      <c r="I350" s="75"/>
      <c r="J350" s="75"/>
    </row>
    <row r="351" spans="1:10" ht="11.25" customHeight="1" x14ac:dyDescent="0.2">
      <c r="I351" s="75"/>
      <c r="J351" s="75"/>
    </row>
    <row r="352" spans="1:10" ht="11.25" customHeight="1" x14ac:dyDescent="0.2">
      <c r="A352" s="6" t="s">
        <v>184</v>
      </c>
      <c r="I352" s="75"/>
      <c r="J352" s="75"/>
    </row>
    <row r="353" spans="1:10" ht="11.25" customHeight="1" x14ac:dyDescent="0.2">
      <c r="D353" s="8"/>
      <c r="E353" s="8"/>
      <c r="F353" s="8"/>
      <c r="I353" s="75"/>
      <c r="J353" s="75"/>
    </row>
    <row r="354" spans="1:10" ht="11.25" customHeight="1" thickBot="1" x14ac:dyDescent="0.25">
      <c r="A354" s="6" t="s">
        <v>192</v>
      </c>
      <c r="I354" s="75"/>
      <c r="J354" s="75"/>
    </row>
    <row r="355" spans="1:10" ht="11.25" customHeight="1" thickBot="1" x14ac:dyDescent="0.25">
      <c r="A355" s="58" t="s">
        <v>64</v>
      </c>
      <c r="B355" s="85" t="s">
        <v>65</v>
      </c>
      <c r="C355" s="85" t="s">
        <v>42</v>
      </c>
      <c r="D355" s="86" t="s">
        <v>144</v>
      </c>
      <c r="E355" s="86" t="s">
        <v>66</v>
      </c>
      <c r="F355" s="61" t="s">
        <v>67</v>
      </c>
      <c r="I355" s="75"/>
      <c r="J355" s="75"/>
    </row>
    <row r="356" spans="1:10" ht="11.25" customHeight="1" x14ac:dyDescent="0.2">
      <c r="A356" s="12" t="s">
        <v>100</v>
      </c>
      <c r="B356" s="148" t="s">
        <v>65</v>
      </c>
      <c r="C356" s="16"/>
      <c r="D356" s="48"/>
      <c r="E356" s="48"/>
      <c r="I356" s="75"/>
      <c r="J356" s="75"/>
    </row>
    <row r="357" spans="1:10" ht="11.25" customHeight="1" x14ac:dyDescent="0.2">
      <c r="A357" s="15" t="s">
        <v>94</v>
      </c>
      <c r="B357" s="148" t="s">
        <v>95</v>
      </c>
      <c r="C357" s="16"/>
      <c r="D357" s="48"/>
      <c r="E357" s="48"/>
      <c r="I357" s="75"/>
      <c r="J357" s="75"/>
    </row>
    <row r="358" spans="1:10" ht="11.25" customHeight="1" x14ac:dyDescent="0.2">
      <c r="A358" s="15" t="s">
        <v>123</v>
      </c>
      <c r="B358" s="148" t="s">
        <v>95</v>
      </c>
      <c r="C358" s="16"/>
      <c r="D358" s="48"/>
      <c r="E358" s="48"/>
      <c r="I358" s="75"/>
      <c r="J358" s="75"/>
    </row>
    <row r="359" spans="1:10" ht="11.25" customHeight="1" x14ac:dyDescent="0.2">
      <c r="A359" s="15" t="s">
        <v>98</v>
      </c>
      <c r="B359" s="148" t="s">
        <v>2</v>
      </c>
      <c r="C359" s="16"/>
      <c r="D359" s="48"/>
      <c r="E359" s="48"/>
      <c r="I359" s="75"/>
      <c r="J359" s="75"/>
    </row>
    <row r="360" spans="1:10" ht="11.25" customHeight="1" x14ac:dyDescent="0.2">
      <c r="A360" s="91" t="s">
        <v>50</v>
      </c>
      <c r="B360" s="148" t="s">
        <v>8</v>
      </c>
      <c r="C360" s="15"/>
      <c r="D360" s="149"/>
      <c r="E360" s="48"/>
      <c r="I360" s="75"/>
      <c r="J360" s="75"/>
    </row>
    <row r="361" spans="1:10" ht="11.25" customHeight="1" x14ac:dyDescent="0.2">
      <c r="A361" s="141" t="s">
        <v>185</v>
      </c>
      <c r="B361" s="15"/>
      <c r="C361" s="15"/>
      <c r="D361" s="48"/>
      <c r="E361" s="149"/>
      <c r="I361" s="75"/>
      <c r="J361" s="75"/>
    </row>
    <row r="362" spans="1:10" ht="11.25" customHeight="1" x14ac:dyDescent="0.2">
      <c r="A362" s="141" t="s">
        <v>186</v>
      </c>
      <c r="B362" s="148" t="s">
        <v>10</v>
      </c>
      <c r="C362" s="16"/>
      <c r="D362" s="48"/>
      <c r="E362" s="149"/>
      <c r="G362" s="8"/>
    </row>
    <row r="363" spans="1:10" ht="11.25" customHeight="1" x14ac:dyDescent="0.2">
      <c r="A363" s="146"/>
      <c r="B363" s="52"/>
      <c r="C363" s="52"/>
      <c r="D363" s="57"/>
      <c r="E363" s="57"/>
      <c r="F363" s="150">
        <f>E362</f>
        <v>0</v>
      </c>
      <c r="G363" s="8"/>
    </row>
    <row r="364" spans="1:10" ht="11.25" customHeight="1" x14ac:dyDescent="0.2">
      <c r="A364" s="146"/>
      <c r="B364" s="52"/>
      <c r="C364" s="52"/>
      <c r="D364" s="57"/>
      <c r="E364" s="57"/>
      <c r="G364" s="8"/>
    </row>
    <row r="365" spans="1:10" ht="11.25" customHeight="1" x14ac:dyDescent="0.2">
      <c r="A365" s="146"/>
      <c r="B365" s="52"/>
      <c r="C365" s="52"/>
      <c r="D365" s="57"/>
      <c r="E365" s="57"/>
      <c r="G365" s="8"/>
    </row>
    <row r="366" spans="1:10" ht="11.25" customHeight="1" x14ac:dyDescent="0.2">
      <c r="A366" s="146" t="s">
        <v>191</v>
      </c>
      <c r="B366" s="52"/>
      <c r="C366" s="52"/>
      <c r="D366" s="57"/>
      <c r="E366" s="57"/>
      <c r="G366" s="8"/>
    </row>
    <row r="367" spans="1:10" ht="11.25" customHeight="1" x14ac:dyDescent="0.2">
      <c r="A367" s="173" t="s">
        <v>64</v>
      </c>
      <c r="B367" s="173" t="s">
        <v>65</v>
      </c>
      <c r="C367" s="173" t="s">
        <v>42</v>
      </c>
      <c r="D367" s="154" t="s">
        <v>144</v>
      </c>
      <c r="E367" s="154" t="s">
        <v>66</v>
      </c>
      <c r="F367" s="154" t="s">
        <v>67</v>
      </c>
      <c r="G367" s="8"/>
    </row>
    <row r="368" spans="1:10" ht="11.25" customHeight="1" x14ac:dyDescent="0.2">
      <c r="A368" s="12" t="s">
        <v>102</v>
      </c>
      <c r="B368" s="183" t="s">
        <v>10</v>
      </c>
      <c r="C368" s="13">
        <v>1</v>
      </c>
      <c r="D368" s="144"/>
      <c r="E368" s="144"/>
      <c r="F368" s="155"/>
      <c r="G368" s="8"/>
    </row>
    <row r="369" spans="1:7" ht="11.25" customHeight="1" x14ac:dyDescent="0.2">
      <c r="A369" s="15" t="s">
        <v>127</v>
      </c>
      <c r="B369" s="148" t="s">
        <v>2</v>
      </c>
      <c r="C369" s="16"/>
      <c r="D369" s="48"/>
      <c r="E369" s="48"/>
      <c r="F369" s="155"/>
      <c r="G369" s="8"/>
    </row>
    <row r="370" spans="1:7" ht="11.25" customHeight="1" x14ac:dyDescent="0.2">
      <c r="A370" s="15" t="s">
        <v>125</v>
      </c>
      <c r="B370" s="148" t="s">
        <v>35</v>
      </c>
      <c r="C370" s="179"/>
      <c r="D370" s="48"/>
      <c r="E370" s="48"/>
      <c r="F370" s="155"/>
      <c r="G370" s="8"/>
    </row>
    <row r="371" spans="1:7" ht="11.25" customHeight="1" x14ac:dyDescent="0.2">
      <c r="A371" s="15" t="s">
        <v>106</v>
      </c>
      <c r="B371" s="148" t="s">
        <v>35</v>
      </c>
      <c r="C371" s="179"/>
      <c r="D371" s="48"/>
      <c r="E371" s="48"/>
      <c r="F371" s="155"/>
      <c r="G371" s="8"/>
    </row>
    <row r="372" spans="1:7" ht="11.25" customHeight="1" x14ac:dyDescent="0.2">
      <c r="A372" s="91" t="s">
        <v>107</v>
      </c>
      <c r="B372" s="178" t="s">
        <v>35</v>
      </c>
      <c r="C372" s="137"/>
      <c r="D372" s="180"/>
      <c r="E372" s="180"/>
      <c r="F372" s="155"/>
      <c r="G372" s="8"/>
    </row>
    <row r="373" spans="1:7" ht="11.25" customHeight="1" x14ac:dyDescent="0.2">
      <c r="A373" s="141" t="s">
        <v>185</v>
      </c>
      <c r="B373" s="15"/>
      <c r="C373" s="15"/>
      <c r="D373" s="48"/>
      <c r="E373" s="149"/>
      <c r="G373" s="8"/>
    </row>
    <row r="374" spans="1:7" ht="11.25" customHeight="1" x14ac:dyDescent="0.2">
      <c r="A374" s="141" t="s">
        <v>186</v>
      </c>
      <c r="B374" s="148" t="s">
        <v>10</v>
      </c>
      <c r="C374" s="16">
        <v>3</v>
      </c>
      <c r="D374" s="48"/>
      <c r="E374" s="149"/>
      <c r="G374" s="8"/>
    </row>
    <row r="375" spans="1:7" ht="11.25" customHeight="1" x14ac:dyDescent="0.2">
      <c r="A375" s="146"/>
      <c r="B375" s="160"/>
      <c r="C375" s="161"/>
      <c r="D375" s="57"/>
      <c r="E375" s="34"/>
      <c r="F375" s="181">
        <f>E374</f>
        <v>0</v>
      </c>
      <c r="G375" s="8"/>
    </row>
    <row r="376" spans="1:7" ht="11.25" customHeight="1" x14ac:dyDescent="0.2">
      <c r="A376" s="146"/>
      <c r="B376" s="160"/>
      <c r="C376" s="161"/>
      <c r="D376" s="57"/>
      <c r="E376" s="34"/>
      <c r="F376" s="22"/>
      <c r="G376" s="8"/>
    </row>
    <row r="377" spans="1:7" ht="11.25" customHeight="1" x14ac:dyDescent="0.2">
      <c r="A377" s="146"/>
      <c r="B377" s="52"/>
      <c r="C377" s="52"/>
      <c r="D377" s="57"/>
      <c r="E377" s="57"/>
      <c r="G377" s="8"/>
    </row>
    <row r="378" spans="1:7" ht="11.25" customHeight="1" x14ac:dyDescent="0.2">
      <c r="A378" s="146" t="s">
        <v>190</v>
      </c>
      <c r="B378" s="52"/>
      <c r="C378" s="52"/>
      <c r="D378" s="57"/>
      <c r="E378" s="57"/>
      <c r="G378" s="8"/>
    </row>
    <row r="379" spans="1:7" ht="11.25" customHeight="1" x14ac:dyDescent="0.2">
      <c r="A379" s="173" t="s">
        <v>64</v>
      </c>
      <c r="B379" s="173" t="s">
        <v>65</v>
      </c>
      <c r="C379" s="173" t="s">
        <v>42</v>
      </c>
      <c r="D379" s="154" t="s">
        <v>144</v>
      </c>
      <c r="E379" s="154" t="s">
        <v>66</v>
      </c>
      <c r="F379" s="154" t="s">
        <v>67</v>
      </c>
      <c r="G379" s="8"/>
    </row>
    <row r="380" spans="1:7" ht="11.25" customHeight="1" x14ac:dyDescent="0.2">
      <c r="A380" s="15" t="s">
        <v>12</v>
      </c>
      <c r="B380" s="148" t="s">
        <v>10</v>
      </c>
      <c r="C380" s="16">
        <v>3</v>
      </c>
      <c r="D380" s="48"/>
      <c r="E380" s="48"/>
      <c r="G380" s="8"/>
    </row>
    <row r="381" spans="1:7" ht="11.25" customHeight="1" x14ac:dyDescent="0.2">
      <c r="A381" s="15" t="s">
        <v>114</v>
      </c>
      <c r="B381" s="148" t="s">
        <v>10</v>
      </c>
      <c r="C381" s="16">
        <v>3</v>
      </c>
      <c r="D381" s="48"/>
      <c r="E381" s="48"/>
      <c r="G381" s="8"/>
    </row>
    <row r="382" spans="1:7" ht="11.25" customHeight="1" x14ac:dyDescent="0.2">
      <c r="A382" s="79" t="s">
        <v>14</v>
      </c>
      <c r="B382" s="148" t="s">
        <v>8</v>
      </c>
      <c r="C382" s="16">
        <v>12</v>
      </c>
      <c r="D382" s="149"/>
      <c r="E382" s="48"/>
      <c r="G382" s="8"/>
    </row>
    <row r="383" spans="1:7" ht="11.25" customHeight="1" x14ac:dyDescent="0.2">
      <c r="A383" s="146"/>
      <c r="B383" s="52"/>
      <c r="C383" s="52"/>
      <c r="D383" s="57"/>
      <c r="E383" s="57"/>
      <c r="F383" s="181">
        <f>E382</f>
        <v>0</v>
      </c>
      <c r="G383" s="8"/>
    </row>
    <row r="384" spans="1:7" ht="11.25" customHeight="1" x14ac:dyDescent="0.2">
      <c r="A384" s="146"/>
      <c r="B384" s="52"/>
      <c r="C384" s="52"/>
      <c r="D384" s="57"/>
      <c r="E384" s="57"/>
      <c r="F384" s="22"/>
      <c r="G384" s="8"/>
    </row>
    <row r="385" spans="1:7" ht="11.25" customHeight="1" x14ac:dyDescent="0.2">
      <c r="A385" s="146"/>
      <c r="B385" s="52"/>
      <c r="C385" s="52"/>
      <c r="D385" s="57"/>
      <c r="E385" s="57"/>
      <c r="F385" s="22"/>
      <c r="G385" s="8"/>
    </row>
    <row r="386" spans="1:7" ht="11.25" customHeight="1" x14ac:dyDescent="0.2">
      <c r="A386" s="146" t="s">
        <v>189</v>
      </c>
      <c r="B386" s="52"/>
      <c r="C386" s="52"/>
      <c r="D386" s="57"/>
      <c r="E386" s="57"/>
      <c r="G386" s="8"/>
    </row>
    <row r="387" spans="1:7" ht="11.25" customHeight="1" x14ac:dyDescent="0.2">
      <c r="A387" s="146"/>
      <c r="B387" s="52"/>
      <c r="C387" s="52"/>
      <c r="D387" s="57"/>
      <c r="E387" s="57"/>
      <c r="G387" s="8"/>
    </row>
    <row r="388" spans="1:7" ht="11.25" customHeight="1" x14ac:dyDescent="0.2">
      <c r="A388" s="141" t="s">
        <v>187</v>
      </c>
      <c r="B388" s="207">
        <v>4500</v>
      </c>
      <c r="C388" s="52"/>
      <c r="D388" s="57"/>
      <c r="E388" s="57"/>
      <c r="G388" s="8"/>
    </row>
    <row r="389" spans="1:7" ht="11.25" customHeight="1" x14ac:dyDescent="0.2">
      <c r="A389" s="146"/>
      <c r="B389" s="52"/>
      <c r="C389" s="52"/>
      <c r="D389" s="57"/>
      <c r="E389" s="57"/>
      <c r="G389" s="8"/>
    </row>
    <row r="390" spans="1:7" ht="11.25" customHeight="1" x14ac:dyDescent="0.2">
      <c r="A390" s="173" t="s">
        <v>64</v>
      </c>
      <c r="B390" s="173" t="s">
        <v>65</v>
      </c>
      <c r="C390" s="173" t="s">
        <v>153</v>
      </c>
      <c r="D390" s="154" t="s">
        <v>144</v>
      </c>
      <c r="E390" s="154" t="s">
        <v>66</v>
      </c>
      <c r="F390" s="154" t="s">
        <v>67</v>
      </c>
      <c r="G390" s="8"/>
    </row>
    <row r="391" spans="1:7" ht="11.25" customHeight="1" x14ac:dyDescent="0.2">
      <c r="A391" s="141" t="s">
        <v>193</v>
      </c>
      <c r="B391" s="16" t="s">
        <v>16</v>
      </c>
      <c r="C391" s="16"/>
      <c r="D391" s="48"/>
      <c r="E391" s="48"/>
      <c r="G391" s="8"/>
    </row>
    <row r="392" spans="1:7" ht="11.25" customHeight="1" x14ac:dyDescent="0.2">
      <c r="A392" s="141" t="s">
        <v>194</v>
      </c>
      <c r="B392" s="16" t="s">
        <v>18</v>
      </c>
      <c r="C392" s="206"/>
      <c r="D392" s="48"/>
      <c r="E392" s="48"/>
      <c r="G392" s="8"/>
    </row>
    <row r="393" spans="1:7" ht="11.25" customHeight="1" x14ac:dyDescent="0.2">
      <c r="A393" s="79" t="s">
        <v>152</v>
      </c>
      <c r="B393" s="80" t="s">
        <v>111</v>
      </c>
      <c r="C393" s="15"/>
      <c r="D393" s="48"/>
      <c r="E393" s="48"/>
      <c r="G393" s="8"/>
    </row>
    <row r="394" spans="1:7" ht="11.25" customHeight="1" x14ac:dyDescent="0.2">
      <c r="A394" s="146"/>
      <c r="B394" s="52"/>
      <c r="C394" s="52"/>
      <c r="D394" s="57"/>
      <c r="E394" s="57"/>
      <c r="F394" s="181">
        <f>E392</f>
        <v>0</v>
      </c>
      <c r="G394" s="8"/>
    </row>
    <row r="395" spans="1:7" ht="11.25" customHeight="1" x14ac:dyDescent="0.2">
      <c r="D395" s="8"/>
      <c r="E395" s="8"/>
      <c r="F395" s="8"/>
      <c r="G395" s="8"/>
    </row>
    <row r="396" spans="1:7" ht="11.25" customHeight="1" x14ac:dyDescent="0.2">
      <c r="D396" s="8"/>
      <c r="E396" s="8"/>
      <c r="F396" s="8"/>
      <c r="G396" s="8"/>
    </row>
    <row r="397" spans="1:7" ht="11.25" customHeight="1" thickBot="1" x14ac:dyDescent="0.25">
      <c r="A397" s="6" t="s">
        <v>188</v>
      </c>
      <c r="D397" s="8"/>
      <c r="E397" s="8"/>
      <c r="F397" s="8"/>
      <c r="G397" s="8"/>
    </row>
    <row r="398" spans="1:7" ht="11.25" customHeight="1" x14ac:dyDescent="0.2">
      <c r="A398" s="84" t="s">
        <v>64</v>
      </c>
      <c r="B398" s="85" t="s">
        <v>65</v>
      </c>
      <c r="C398" s="85" t="s">
        <v>42</v>
      </c>
      <c r="D398" s="86" t="s">
        <v>144</v>
      </c>
      <c r="E398" s="86" t="s">
        <v>66</v>
      </c>
      <c r="F398" s="151" t="s">
        <v>67</v>
      </c>
      <c r="G398" s="8"/>
    </row>
    <row r="399" spans="1:7" ht="11.25" customHeight="1" x14ac:dyDescent="0.2">
      <c r="A399" s="141" t="s">
        <v>195</v>
      </c>
      <c r="B399" s="148" t="s">
        <v>196</v>
      </c>
      <c r="C399" s="205">
        <f>B388</f>
        <v>4500</v>
      </c>
      <c r="D399" s="48"/>
      <c r="E399" s="48"/>
      <c r="F399" s="48"/>
      <c r="G399" s="8"/>
    </row>
    <row r="400" spans="1:7" ht="11.25" customHeight="1" x14ac:dyDescent="0.2">
      <c r="A400" s="146"/>
      <c r="B400" s="52"/>
      <c r="C400" s="52"/>
      <c r="D400" s="57"/>
      <c r="E400" s="57"/>
      <c r="F400" s="210">
        <f>E399</f>
        <v>0</v>
      </c>
      <c r="G400" s="8"/>
    </row>
    <row r="401" spans="1:7" ht="11.25" customHeight="1" x14ac:dyDescent="0.2">
      <c r="A401" s="146"/>
      <c r="B401" s="52"/>
      <c r="C401" s="52"/>
      <c r="D401" s="57"/>
      <c r="E401" s="57"/>
      <c r="G401" s="8"/>
    </row>
    <row r="402" spans="1:7" ht="11.25" customHeight="1" x14ac:dyDescent="0.2">
      <c r="A402" s="146"/>
      <c r="B402" s="52"/>
      <c r="C402" s="52"/>
      <c r="D402" s="57"/>
      <c r="E402" s="57"/>
      <c r="G402" s="8"/>
    </row>
    <row r="403" spans="1:7" ht="11.25" customHeight="1" thickBot="1" x14ac:dyDescent="0.25">
      <c r="A403" s="146" t="s">
        <v>197</v>
      </c>
      <c r="B403" s="52"/>
      <c r="C403" s="52"/>
      <c r="D403" s="57"/>
      <c r="E403" s="57"/>
      <c r="G403" s="8"/>
    </row>
    <row r="404" spans="1:7" ht="11.25" customHeight="1" thickBot="1" x14ac:dyDescent="0.25">
      <c r="A404" s="58" t="s">
        <v>64</v>
      </c>
      <c r="B404" s="59" t="s">
        <v>65</v>
      </c>
      <c r="C404" s="85" t="s">
        <v>42</v>
      </c>
      <c r="D404" s="86" t="s">
        <v>144</v>
      </c>
      <c r="E404" s="86" t="s">
        <v>66</v>
      </c>
      <c r="F404" s="61" t="s">
        <v>67</v>
      </c>
      <c r="G404" s="8"/>
    </row>
    <row r="405" spans="1:7" ht="11.25" customHeight="1" x14ac:dyDescent="0.2">
      <c r="A405" s="12" t="s">
        <v>85</v>
      </c>
      <c r="B405" s="13" t="s">
        <v>10</v>
      </c>
      <c r="C405" s="16">
        <v>4</v>
      </c>
      <c r="D405" s="48"/>
      <c r="E405" s="48"/>
      <c r="G405" s="8"/>
    </row>
    <row r="406" spans="1:7" ht="11.25" customHeight="1" x14ac:dyDescent="0.2">
      <c r="A406" s="12" t="s">
        <v>112</v>
      </c>
      <c r="B406" s="13" t="s">
        <v>10</v>
      </c>
      <c r="C406" s="16">
        <v>2</v>
      </c>
      <c r="D406" s="48"/>
      <c r="E406" s="48"/>
      <c r="G406" s="8"/>
    </row>
    <row r="407" spans="1:7" ht="11.25" customHeight="1" x14ac:dyDescent="0.2">
      <c r="A407" s="12" t="s">
        <v>72</v>
      </c>
      <c r="B407" s="13" t="s">
        <v>10</v>
      </c>
      <c r="C407" s="16">
        <v>8</v>
      </c>
      <c r="D407" s="48"/>
      <c r="E407" s="48"/>
      <c r="G407" s="8"/>
    </row>
    <row r="408" spans="1:7" ht="11.25" customHeight="1" x14ac:dyDescent="0.2">
      <c r="A408" s="15" t="s">
        <v>86</v>
      </c>
      <c r="B408" s="16" t="s">
        <v>26</v>
      </c>
      <c r="C408" s="206"/>
      <c r="D408" s="48"/>
      <c r="E408" s="48"/>
      <c r="G408" s="8"/>
    </row>
    <row r="409" spans="1:7" ht="11.25" customHeight="1" x14ac:dyDescent="0.2">
      <c r="A409" s="15" t="s">
        <v>55</v>
      </c>
      <c r="B409" s="16" t="s">
        <v>18</v>
      </c>
      <c r="C409" s="206"/>
      <c r="D409" s="48"/>
      <c r="E409" s="48"/>
      <c r="G409" s="8"/>
    </row>
    <row r="410" spans="1:7" ht="11.25" customHeight="1" x14ac:dyDescent="0.2">
      <c r="A410" s="52"/>
      <c r="B410" s="161"/>
      <c r="C410" s="52"/>
      <c r="D410" s="57"/>
      <c r="E410" s="57"/>
      <c r="F410" s="181">
        <f>E409</f>
        <v>0</v>
      </c>
      <c r="G410" s="8"/>
    </row>
    <row r="411" spans="1:7" ht="11.25" customHeight="1" x14ac:dyDescent="0.2">
      <c r="A411" s="52"/>
      <c r="B411" s="161"/>
      <c r="C411" s="52"/>
      <c r="D411" s="57"/>
      <c r="E411" s="57"/>
      <c r="G411" s="8"/>
    </row>
    <row r="412" spans="1:7" ht="11.25" customHeight="1" thickBot="1" x14ac:dyDescent="0.25">
      <c r="A412" s="146"/>
      <c r="B412" s="52"/>
      <c r="C412" s="52"/>
      <c r="D412" s="57"/>
      <c r="E412" s="57"/>
      <c r="G412" s="8"/>
    </row>
    <row r="413" spans="1:7" ht="13.5" thickBot="1" x14ac:dyDescent="0.25">
      <c r="A413" s="23" t="s">
        <v>140</v>
      </c>
      <c r="B413" s="27"/>
      <c r="C413" s="24"/>
      <c r="D413" s="25"/>
      <c r="E413" s="25"/>
      <c r="F413" s="20">
        <f>+SUM(F279:F410)</f>
        <v>0</v>
      </c>
      <c r="G413" s="8"/>
    </row>
    <row r="414" spans="1:7" x14ac:dyDescent="0.2">
      <c r="B414" s="33"/>
      <c r="C414" s="33"/>
      <c r="D414" s="34"/>
      <c r="E414" s="34"/>
      <c r="F414" s="32"/>
      <c r="G414" s="8"/>
    </row>
    <row r="415" spans="1:7" ht="11.25" customHeight="1" x14ac:dyDescent="0.2">
      <c r="G415" s="8"/>
    </row>
    <row r="416" spans="1:7" x14ac:dyDescent="0.2">
      <c r="B416" s="33"/>
      <c r="C416" s="33"/>
      <c r="D416" s="34"/>
      <c r="E416" s="34"/>
      <c r="F416" s="32"/>
      <c r="G416" s="8"/>
    </row>
    <row r="417" spans="1:7" ht="11.25" customHeight="1" thickBot="1" x14ac:dyDescent="0.25">
      <c r="A417" s="33" t="s">
        <v>76</v>
      </c>
      <c r="G417" s="8"/>
    </row>
    <row r="418" spans="1:7" ht="13.5" thickBot="1" x14ac:dyDescent="0.25">
      <c r="A418" s="58" t="s">
        <v>64</v>
      </c>
      <c r="B418" s="59" t="s">
        <v>65</v>
      </c>
      <c r="C418" s="59" t="s">
        <v>42</v>
      </c>
      <c r="D418" s="60" t="s">
        <v>144</v>
      </c>
      <c r="E418" s="60" t="s">
        <v>66</v>
      </c>
      <c r="F418" s="61" t="s">
        <v>67</v>
      </c>
      <c r="G418" s="8"/>
    </row>
    <row r="419" spans="1:7" x14ac:dyDescent="0.2">
      <c r="A419" s="15" t="s">
        <v>73</v>
      </c>
      <c r="B419" s="16" t="s">
        <v>10</v>
      </c>
      <c r="C419" s="170"/>
      <c r="D419" s="82"/>
      <c r="E419" s="17"/>
      <c r="F419" s="53"/>
      <c r="G419" s="8"/>
    </row>
    <row r="420" spans="1:7" x14ac:dyDescent="0.2">
      <c r="A420" s="15" t="s">
        <v>28</v>
      </c>
      <c r="B420" s="16" t="s">
        <v>10</v>
      </c>
      <c r="C420" s="170"/>
      <c r="D420" s="82"/>
      <c r="E420" s="17"/>
      <c r="F420" s="53"/>
      <c r="G420" s="8"/>
    </row>
    <row r="421" spans="1:7" x14ac:dyDescent="0.2">
      <c r="A421" s="15" t="s">
        <v>29</v>
      </c>
      <c r="B421" s="16" t="s">
        <v>10</v>
      </c>
      <c r="C421" s="171"/>
      <c r="D421" s="82"/>
      <c r="E421" s="17"/>
      <c r="F421" s="53"/>
      <c r="G421" s="8"/>
    </row>
    <row r="422" spans="1:7" x14ac:dyDescent="0.2">
      <c r="A422" s="15" t="s">
        <v>57</v>
      </c>
      <c r="B422" s="16" t="s">
        <v>58</v>
      </c>
      <c r="C422" s="170"/>
      <c r="D422" s="82"/>
      <c r="E422" s="17"/>
      <c r="F422" s="53"/>
      <c r="G422" s="8"/>
    </row>
    <row r="423" spans="1:7" ht="13.5" thickBot="1" x14ac:dyDescent="0.25">
      <c r="A423" s="15" t="s">
        <v>60</v>
      </c>
      <c r="B423" s="16" t="s">
        <v>58</v>
      </c>
      <c r="C423" s="170"/>
      <c r="D423" s="82"/>
      <c r="E423" s="17"/>
      <c r="F423" s="53"/>
      <c r="G423" s="8"/>
    </row>
    <row r="424" spans="1:7" ht="13.5" thickBot="1" x14ac:dyDescent="0.25">
      <c r="B424" s="33"/>
      <c r="C424" s="33"/>
      <c r="D424" s="33"/>
      <c r="E424" s="34"/>
      <c r="F424" s="20">
        <f>SUM(E419:E423)</f>
        <v>0</v>
      </c>
      <c r="G424" s="8"/>
    </row>
    <row r="425" spans="1:7" ht="11.25" customHeight="1" thickBot="1" x14ac:dyDescent="0.25">
      <c r="A425" s="33"/>
      <c r="G425" s="8"/>
    </row>
    <row r="426" spans="1:7" ht="13.5" thickBot="1" x14ac:dyDescent="0.25">
      <c r="A426" s="23" t="s">
        <v>141</v>
      </c>
      <c r="B426" s="24"/>
      <c r="C426" s="24"/>
      <c r="D426" s="123"/>
      <c r="E426" s="26"/>
      <c r="F426" s="20">
        <f>+F424</f>
        <v>0</v>
      </c>
      <c r="G426" s="8"/>
    </row>
    <row r="427" spans="1:7" ht="11.25" customHeight="1" x14ac:dyDescent="0.2">
      <c r="D427" s="22"/>
      <c r="E427" s="22"/>
      <c r="F427" s="32"/>
      <c r="G427" s="8"/>
    </row>
    <row r="428" spans="1:7" x14ac:dyDescent="0.2">
      <c r="B428" s="33"/>
      <c r="C428" s="33"/>
      <c r="D428" s="34"/>
      <c r="E428" s="34"/>
      <c r="F428" s="32"/>
    </row>
    <row r="429" spans="1:7" ht="11.25" customHeight="1" thickBot="1" x14ac:dyDescent="0.25">
      <c r="A429" s="33" t="s">
        <v>77</v>
      </c>
    </row>
    <row r="430" spans="1:7" ht="13.5" thickBot="1" x14ac:dyDescent="0.25">
      <c r="A430" s="58" t="s">
        <v>64</v>
      </c>
      <c r="B430" s="59" t="s">
        <v>65</v>
      </c>
      <c r="C430" s="59" t="s">
        <v>42</v>
      </c>
      <c r="D430" s="60" t="s">
        <v>144</v>
      </c>
      <c r="E430" s="60" t="s">
        <v>66</v>
      </c>
      <c r="F430" s="61" t="s">
        <v>67</v>
      </c>
    </row>
    <row r="431" spans="1:7" x14ac:dyDescent="0.2">
      <c r="A431" s="15" t="s">
        <v>138</v>
      </c>
      <c r="B431" s="51" t="s">
        <v>58</v>
      </c>
      <c r="C431" s="187">
        <f>C279</f>
        <v>1</v>
      </c>
      <c r="D431" s="169"/>
      <c r="E431" s="169"/>
      <c r="F431" s="53"/>
    </row>
    <row r="432" spans="1:7" x14ac:dyDescent="0.2">
      <c r="A432" s="15" t="s">
        <v>61</v>
      </c>
      <c r="B432" s="51" t="s">
        <v>8</v>
      </c>
      <c r="C432" s="188">
        <v>1</v>
      </c>
      <c r="D432" s="169"/>
      <c r="E432" s="169"/>
      <c r="F432" s="53"/>
    </row>
    <row r="433" spans="1:7" x14ac:dyDescent="0.2">
      <c r="A433" s="15" t="s">
        <v>139</v>
      </c>
      <c r="B433" s="16" t="s">
        <v>10</v>
      </c>
      <c r="C433" s="187">
        <f>+C431</f>
        <v>1</v>
      </c>
      <c r="D433" s="169"/>
      <c r="E433" s="169"/>
      <c r="F433" s="53"/>
    </row>
    <row r="434" spans="1:7" ht="13.5" thickBot="1" x14ac:dyDescent="0.25">
      <c r="A434" s="15" t="s">
        <v>39</v>
      </c>
      <c r="B434" s="51" t="s">
        <v>8</v>
      </c>
      <c r="C434" s="188">
        <v>1</v>
      </c>
      <c r="D434" s="169"/>
      <c r="E434" s="169"/>
      <c r="F434" s="53"/>
    </row>
    <row r="435" spans="1:7" ht="13.5" thickBot="1" x14ac:dyDescent="0.25">
      <c r="B435" s="71"/>
      <c r="C435" s="189"/>
      <c r="D435" s="190"/>
      <c r="E435" s="191"/>
      <c r="F435" s="72">
        <f>(E432+E434)*E435</f>
        <v>0</v>
      </c>
    </row>
    <row r="436" spans="1:7" s="49" customFormat="1" ht="11.25" customHeight="1" thickBot="1" x14ac:dyDescent="0.25">
      <c r="A436" s="71"/>
      <c r="B436" s="8"/>
      <c r="C436" s="8"/>
      <c r="D436" s="9"/>
      <c r="E436" s="9"/>
      <c r="F436" s="9"/>
      <c r="G436" s="74"/>
    </row>
    <row r="437" spans="1:7" ht="13.5" thickBot="1" x14ac:dyDescent="0.25">
      <c r="A437" s="23" t="s">
        <v>137</v>
      </c>
      <c r="B437" s="186"/>
      <c r="C437" s="24"/>
      <c r="D437" s="25"/>
      <c r="E437" s="26"/>
      <c r="F437" s="20">
        <f>+F435</f>
        <v>0</v>
      </c>
    </row>
    <row r="438" spans="1:7" ht="11.25" customHeight="1" thickBot="1" x14ac:dyDescent="0.25"/>
    <row r="439" spans="1:7" ht="17.25" customHeight="1" thickBot="1" x14ac:dyDescent="0.25">
      <c r="A439" s="23" t="s">
        <v>142</v>
      </c>
      <c r="B439" s="186"/>
      <c r="C439" s="27"/>
      <c r="D439" s="28"/>
      <c r="E439" s="29"/>
      <c r="F439" s="21">
        <f>+F235+F270+F413+F426+F437</f>
        <v>0</v>
      </c>
    </row>
    <row r="440" spans="1:7" ht="11.25" customHeight="1" x14ac:dyDescent="0.2"/>
    <row r="442" spans="1:7" ht="11.25" customHeight="1" thickBot="1" x14ac:dyDescent="0.25">
      <c r="A442" s="10" t="s">
        <v>78</v>
      </c>
    </row>
    <row r="443" spans="1:7" ht="13.5" thickBot="1" x14ac:dyDescent="0.25">
      <c r="A443" s="58" t="s">
        <v>64</v>
      </c>
      <c r="B443" s="59" t="s">
        <v>65</v>
      </c>
      <c r="C443" s="59" t="s">
        <v>42</v>
      </c>
      <c r="D443" s="60" t="s">
        <v>144</v>
      </c>
      <c r="E443" s="60" t="s">
        <v>66</v>
      </c>
      <c r="F443" s="61" t="s">
        <v>67</v>
      </c>
    </row>
    <row r="444" spans="1:7" ht="13.5" thickBot="1" x14ac:dyDescent="0.25">
      <c r="A444" s="12" t="s">
        <v>38</v>
      </c>
      <c r="B444" s="13" t="s">
        <v>2</v>
      </c>
      <c r="C444" s="107"/>
      <c r="D444" s="14">
        <f>+F439</f>
        <v>0</v>
      </c>
      <c r="E444" s="14">
        <f>C444*D444/100</f>
        <v>0</v>
      </c>
    </row>
    <row r="445" spans="1:7" ht="13.5" thickBot="1" x14ac:dyDescent="0.25">
      <c r="F445" s="20">
        <f>+E444</f>
        <v>0</v>
      </c>
    </row>
    <row r="446" spans="1:7" ht="11.25" customHeight="1" thickBot="1" x14ac:dyDescent="0.25"/>
    <row r="447" spans="1:7" ht="13.5" thickBot="1" x14ac:dyDescent="0.25">
      <c r="A447" s="23" t="s">
        <v>149</v>
      </c>
      <c r="B447" s="27"/>
      <c r="C447" s="27"/>
      <c r="D447" s="28"/>
      <c r="E447" s="29"/>
      <c r="F447" s="21">
        <f>F445</f>
        <v>0</v>
      </c>
    </row>
    <row r="448" spans="1:7" x14ac:dyDescent="0.2">
      <c r="B448" s="33"/>
      <c r="C448" s="33"/>
      <c r="D448" s="34"/>
      <c r="E448" s="34"/>
      <c r="F448" s="32"/>
    </row>
    <row r="449" spans="1:7" ht="11.25" customHeight="1" thickBot="1" x14ac:dyDescent="0.25">
      <c r="A449" s="33"/>
    </row>
    <row r="450" spans="1:7" ht="24.75" customHeight="1" thickBot="1" x14ac:dyDescent="0.25">
      <c r="A450" s="23" t="s">
        <v>143</v>
      </c>
      <c r="B450" s="27"/>
      <c r="C450" s="27"/>
      <c r="D450" s="28"/>
      <c r="E450" s="29"/>
      <c r="F450" s="21">
        <f>F439+F447</f>
        <v>0</v>
      </c>
    </row>
    <row r="451" spans="1:7" ht="12.6" customHeight="1" x14ac:dyDescent="0.2">
      <c r="B451" s="54"/>
      <c r="C451" s="54"/>
      <c r="D451" s="55"/>
      <c r="E451" s="55"/>
      <c r="F451" s="55"/>
    </row>
    <row r="452" spans="1:7" ht="16.5" thickBot="1" x14ac:dyDescent="0.25">
      <c r="A452" s="54"/>
      <c r="B452" s="7"/>
      <c r="C452" s="7"/>
      <c r="D452" s="35"/>
      <c r="E452" s="35"/>
    </row>
    <row r="453" spans="1:7" ht="16.149999999999999" customHeight="1" thickBot="1" x14ac:dyDescent="0.25">
      <c r="A453" s="184" t="s">
        <v>136</v>
      </c>
      <c r="B453" s="27"/>
      <c r="C453" s="27"/>
      <c r="D453" s="185">
        <v>4236</v>
      </c>
      <c r="E453" s="29" t="s">
        <v>27</v>
      </c>
    </row>
    <row r="454" spans="1:7" ht="13.5" thickBot="1" x14ac:dyDescent="0.25"/>
    <row r="455" spans="1:7" ht="25.5" customHeight="1" thickBot="1" x14ac:dyDescent="0.25">
      <c r="A455" s="23" t="s">
        <v>71</v>
      </c>
      <c r="B455" s="24"/>
      <c r="C455" s="24"/>
      <c r="D455" s="25"/>
      <c r="E455" s="117" t="s">
        <v>34</v>
      </c>
      <c r="F455" s="118">
        <f>IFERROR(F450/D453,"-")</f>
        <v>0</v>
      </c>
    </row>
    <row r="456" spans="1:7" ht="12.6" customHeight="1" x14ac:dyDescent="0.2">
      <c r="B456" s="33"/>
      <c r="C456" s="33"/>
      <c r="D456" s="34"/>
      <c r="E456" s="34"/>
      <c r="F456" s="34"/>
    </row>
    <row r="457" spans="1:7" s="4" customFormat="1" ht="9.75" customHeight="1" x14ac:dyDescent="0.2">
      <c r="A457" s="33"/>
      <c r="B457" s="9"/>
      <c r="C457" s="9"/>
      <c r="D457" s="9"/>
      <c r="E457" s="9"/>
      <c r="F457" s="9"/>
      <c r="G457" s="5"/>
    </row>
    <row r="458" spans="1:7" s="4" customFormat="1" ht="9.75" customHeight="1" x14ac:dyDescent="0.2">
      <c r="A458" s="37"/>
      <c r="B458" s="9"/>
      <c r="C458" s="9"/>
      <c r="D458" s="9"/>
      <c r="E458" s="9"/>
      <c r="F458" s="9"/>
      <c r="G458" s="5"/>
    </row>
    <row r="459" spans="1:7" s="4" customFormat="1" ht="9.75" customHeight="1" x14ac:dyDescent="0.2">
      <c r="A459" s="37"/>
      <c r="B459" s="9"/>
      <c r="C459" s="9"/>
      <c r="D459" s="9"/>
      <c r="E459" s="9"/>
      <c r="F459" s="9"/>
      <c r="G459" s="5"/>
    </row>
    <row r="460" spans="1:7" ht="15.75" x14ac:dyDescent="0.2">
      <c r="A460" s="37"/>
    </row>
    <row r="489" spans="4:7" ht="9" customHeight="1" x14ac:dyDescent="0.2">
      <c r="D489" s="8"/>
      <c r="E489" s="8"/>
      <c r="F489" s="8"/>
      <c r="G489" s="8"/>
    </row>
  </sheetData>
  <mergeCells count="7">
    <mergeCell ref="A57:D57"/>
    <mergeCell ref="A20:C20"/>
    <mergeCell ref="A1:F1"/>
    <mergeCell ref="A2:F2"/>
    <mergeCell ref="A43:D43"/>
    <mergeCell ref="A4:F4"/>
    <mergeCell ref="A42:E42"/>
  </mergeCells>
  <phoneticPr fontId="10" type="noConversion"/>
  <hyperlinks>
    <hyperlink ref="A293" location="AbaRemun" display="3.1.2. Remuneração do Capital"/>
    <hyperlink ref="A277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6" fitToHeight="0" orientation="portrait" r:id="rId1"/>
  <headerFooter alignWithMargins="0">
    <oddHeader>&amp;C&amp;"Arial,Negrito"PREFEITURA MUNICIPAL DO RIO GRANDE - SECRETARIA DE MUNICÍPIO DE CONTROLE E SERVIÇOS URBANOS</oddHeader>
    <oddFooter>&amp;R&amp;P de &amp;N</oddFooter>
  </headerFooter>
  <rowBreaks count="3" manualBreakCount="3">
    <brk id="63" max="5" man="1"/>
    <brk id="208" max="5" man="1"/>
    <brk id="2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1. Coleta Domiciliar</vt:lpstr>
      <vt:lpstr>'1. Coleta Domiciliar'!Area_de_impressao</vt:lpstr>
    </vt:vector>
  </TitlesOfParts>
  <Company>dmlu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usuario</cp:lastModifiedBy>
  <cp:lastPrinted>2020-09-01T14:05:36Z</cp:lastPrinted>
  <dcterms:created xsi:type="dcterms:W3CDTF">2000-12-13T10:02:50Z</dcterms:created>
  <dcterms:modified xsi:type="dcterms:W3CDTF">2021-05-13T18:09:08Z</dcterms:modified>
</cp:coreProperties>
</file>